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8" sheetId="1" r:id="rId1"/>
  </sheets>
  <definedNames>
    <definedName name="_xlnm._FilterDatabase" localSheetId="0" hidden="1">'бюджетные ассигнования на 2018'!$A$6:$F$319</definedName>
  </definedNames>
  <calcPr fullCalcOnLoad="1"/>
</workbook>
</file>

<file path=xl/sharedStrings.xml><?xml version="1.0" encoding="utf-8"?>
<sst xmlns="http://schemas.openxmlformats.org/spreadsheetml/2006/main" count="632" uniqueCount="564">
  <si>
    <t>02 0 02 81980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</si>
  <si>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</si>
  <si>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</si>
  <si>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</si>
  <si>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</si>
  <si>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</si>
  <si>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</si>
  <si>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</si>
  <si>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</si>
  <si>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</si>
  <si>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</si>
  <si>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</si>
  <si>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</si>
  <si>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</si>
  <si>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</si>
  <si>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</si>
  <si>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</si>
  <si>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</si>
  <si>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</si>
  <si>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</si>
  <si>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</si>
  <si>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</si>
  <si>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</si>
  <si>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</si>
  <si>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</si>
  <si>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</si>
  <si>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</si>
  <si>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</si>
  <si>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</si>
  <si>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</si>
  <si>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</si>
  <si>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</si>
  <si>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</si>
  <si>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</si>
  <si>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</si>
  <si>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</si>
  <si>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</si>
  <si>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</si>
  <si>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</si>
  <si>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</si>
  <si>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</si>
  <si>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</si>
  <si>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</si>
  <si>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</si>
  <si>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</si>
  <si>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</si>
  <si>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</si>
  <si>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</si>
  <si>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</si>
  <si>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</si>
  <si>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</si>
  <si>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</si>
  <si>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</si>
  <si>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</si>
  <si>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</si>
  <si>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</si>
  <si>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</si>
  <si>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</si>
  <si>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</si>
  <si>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</si>
  <si>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</si>
  <si>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</si>
  <si>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01 0 04 К3080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</si>
  <si>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погашение кредиторской задолженности)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</si>
  <si>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</si>
  <si>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20 9 00 011К3</t>
  </si>
  <si>
    <t>03 0 01 К3310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</si>
  <si>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</si>
  <si>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03 0 04 К3310</t>
  </si>
  <si>
    <t>03 0 02 К3310</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</si>
  <si>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(погашение кредиторской задолженности) (Закупка товаров, работ и услуг для государственных (муниципальных) нужд)</t>
  </si>
  <si>
    <t>03 0 06 К3320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</si>
  <si>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(погашение кредиторской задолженности) (Закупка товаров, работ и услуг для государственных (муниципальных) нужд)</t>
  </si>
  <si>
    <t>03 0 02 К3330</t>
  </si>
  <si>
    <t>Обеспечение функций  Совета Пучежского муниципального района Ивановской области (погашение кредиторской задолженности) (Закупка товаров, работ и услуг для государственных (муниципальных) нужд)</t>
  </si>
  <si>
    <t>20 9 00 К3740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</si>
  <si>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</si>
  <si>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08 0 01 КЗ040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</si>
  <si>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</si>
  <si>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</si>
  <si>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</si>
  <si>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</si>
  <si>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</si>
  <si>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</si>
  <si>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03 0 02 КЗ115</t>
  </si>
  <si>
    <t>11 0 02 9162Н</t>
  </si>
  <si>
    <t>01 0 02 КЗ040</t>
  </si>
  <si>
    <t>01 0 08 010КЗ</t>
  </si>
  <si>
    <t>15 0 01 КЗ105</t>
  </si>
  <si>
    <t>02 0 02 S034Г</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</si>
  <si>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</si>
  <si>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</si>
  <si>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</si>
  <si>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</si>
  <si>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</si>
  <si>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</si>
  <si>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02 0 01 00040</t>
  </si>
  <si>
    <t>01 0 03 КЗ040</t>
  </si>
  <si>
    <t>01 0 03 00040</t>
  </si>
  <si>
    <t>01 0 01 00040</t>
  </si>
  <si>
    <t>01 0 04 КЗ040</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</si>
  <si>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</si>
  <si>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</si>
  <si>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</si>
  <si>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</si>
  <si>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</si>
  <si>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</si>
  <si>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</si>
  <si>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</si>
  <si>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</si>
  <si>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</si>
  <si>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</si>
  <si>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</si>
  <si>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</si>
  <si>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</si>
  <si>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</si>
  <si>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</si>
  <si>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</si>
  <si>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</si>
  <si>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</si>
  <si>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</si>
  <si>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</si>
  <si>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</si>
  <si>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</si>
  <si>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</si>
  <si>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</si>
  <si>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</si>
  <si>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</si>
  <si>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 xml:space="preserve">Основное мероприятие «Рекультивация объекта размещения отходов, не соответствующего санитарным нормам» </t>
  </si>
  <si>
    <t>17 1 01 00000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</si>
  <si>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</si>
  <si>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</si>
  <si>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</si>
  <si>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</si>
  <si>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</si>
  <si>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</si>
  <si>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</si>
  <si>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</si>
  <si>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</si>
  <si>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</si>
  <si>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</si>
  <si>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</si>
  <si>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</si>
  <si>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</si>
  <si>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</si>
  <si>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</si>
  <si>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</si>
  <si>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</si>
  <si>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</si>
  <si>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</si>
  <si>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</si>
  <si>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</si>
  <si>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</si>
  <si>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</si>
  <si>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</si>
  <si>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</si>
  <si>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</si>
  <si>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</si>
  <si>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</si>
  <si>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</si>
  <si>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</si>
  <si>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</si>
  <si>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</si>
  <si>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</si>
  <si>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</si>
  <si>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</si>
  <si>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</si>
  <si>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</si>
  <si>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</si>
  <si>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</si>
  <si>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</si>
  <si>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</si>
  <si>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</si>
  <si>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</si>
  <si>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</si>
  <si>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</si>
  <si>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</si>
  <si>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Вручение государственных наград Российской Федерации, Ивановской области, органов местного самоуправления Пучежского муниципального района  (Социальное обеспечение и иные выплаты населению)</t>
  </si>
  <si>
    <t>Управление резервным фондом администрации Пучежского муниципального района (Иные бюджетные ассигнования)</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</si>
  <si>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</si>
  <si>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</si>
  <si>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</si>
  <si>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</si>
  <si>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</si>
  <si>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</si>
  <si>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</si>
  <si>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</si>
  <si>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</si>
  <si>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16 0 00 00000</t>
  </si>
  <si>
    <t>16 0 01 00000</t>
  </si>
  <si>
    <t>16 0 01 00780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</si>
  <si>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</si>
  <si>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</si>
  <si>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 0 01 S1950</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</si>
  <si>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</si>
  <si>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образовательных учреждений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</si>
  <si>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</si>
  <si>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02 0 04 81980</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</si>
  <si>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</si>
  <si>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S1980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</si>
  <si>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</si>
  <si>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</si>
  <si>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</si>
  <si>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</si>
  <si>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</si>
  <si>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</si>
  <si>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</si>
  <si>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</si>
  <si>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</si>
  <si>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</si>
  <si>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</si>
  <si>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</si>
  <si>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</si>
  <si>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</si>
  <si>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</si>
  <si>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</si>
  <si>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</si>
  <si>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</si>
  <si>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</si>
  <si>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</si>
  <si>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</si>
  <si>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</si>
  <si>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</si>
  <si>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</si>
  <si>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15 0 02 00000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</si>
  <si>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</si>
  <si>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</si>
  <si>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</si>
  <si>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</si>
  <si>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01 0 08 80100</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</si>
  <si>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</si>
  <si>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</si>
  <si>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</si>
  <si>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</si>
  <si>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</si>
  <si>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</si>
  <si>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</si>
  <si>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</si>
  <si>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</si>
  <si>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</si>
  <si>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</si>
  <si>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</si>
  <si>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</si>
  <si>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</si>
  <si>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</si>
  <si>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</si>
  <si>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</si>
  <si>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</si>
  <si>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2018 год</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</si>
  <si>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</si>
  <si>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</si>
  <si>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</si>
  <si>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</si>
  <si>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</si>
  <si>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</si>
  <si>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</si>
  <si>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</si>
  <si>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</si>
  <si>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</si>
  <si>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</si>
  <si>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</si>
  <si>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</si>
  <si>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</si>
  <si>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</si>
  <si>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</si>
  <si>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</si>
  <si>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</si>
  <si>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</si>
  <si>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</si>
  <si>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</si>
  <si>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</si>
  <si>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</si>
  <si>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</si>
  <si>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</si>
  <si>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</si>
  <si>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</si>
  <si>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</si>
  <si>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</si>
  <si>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</si>
  <si>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</si>
  <si>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</si>
  <si>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</si>
  <si>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</si>
  <si>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</si>
  <si>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</si>
  <si>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</si>
  <si>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</si>
  <si>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</si>
  <si>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</si>
  <si>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</si>
  <si>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</si>
  <si>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</si>
  <si>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</si>
  <si>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</si>
  <si>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</si>
  <si>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</si>
  <si>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</si>
  <si>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</si>
  <si>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</si>
  <si>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</si>
  <si>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</si>
  <si>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 xml:space="preserve">17 1 00 00000 </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</si>
  <si>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</si>
  <si>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</si>
  <si>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</si>
  <si>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</si>
  <si>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</si>
  <si>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</si>
  <si>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</si>
  <si>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</si>
  <si>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</si>
  <si>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11 0 02 К3114</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</si>
  <si>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</si>
  <si>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</si>
  <si>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</si>
  <si>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</si>
  <si>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</si>
  <si>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</si>
  <si>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</si>
  <si>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</si>
  <si>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03 0 02 00330</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</si>
  <si>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</si>
  <si>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</si>
  <si>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02 0 06 L5191</t>
  </si>
  <si>
    <t>Основное мероприятие «Обеспечение населения Пучежского муниципального района пассажирскими перевозками водным транспортом»</t>
  </si>
  <si>
    <t>05 0 02 402КЗ</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</si>
  <si>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</si>
  <si>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</si>
  <si>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</si>
  <si>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15 0 03 К3105</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</si>
  <si>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</si>
  <si>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</si>
  <si>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</si>
  <si>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</si>
  <si>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</si>
  <si>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</si>
  <si>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</si>
  <si>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</si>
  <si>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01 0 04 00000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</si>
  <si>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</si>
  <si>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04 1 01 К3118</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</si>
  <si>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</si>
  <si>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</si>
  <si>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</si>
  <si>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Оказание адресной социальной помощи (погашение кредиторской задолженности) (Закупка товаров, работ и услуг для государственных (муниципальных) нужд)</t>
  </si>
  <si>
    <t>01 0 07 00210</t>
  </si>
  <si>
    <t>02 0 03 К3115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</si>
  <si>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</si>
  <si>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</si>
  <si>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</si>
  <si>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</si>
  <si>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</si>
  <si>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17 1 01 01250</t>
  </si>
  <si>
    <t>17 1 01 КЗ160</t>
  </si>
  <si>
    <t>13 0 02 01260</t>
  </si>
  <si>
    <t>08 0 01 00040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</si>
  <si>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</si>
  <si>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(погашение кредиторской задолженности) (Закупка товаров, работ и услуг для государственных (муниципальных) нужд)</t>
  </si>
  <si>
    <t>15 0 04 К3105</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</si>
  <si>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</si>
  <si>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</si>
  <si>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</si>
  <si>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</si>
  <si>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</si>
  <si>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</si>
  <si>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</si>
  <si>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</si>
  <si>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</si>
  <si>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</si>
  <si>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и проведение государственной экологической экспертизы по проекту "Рекультивация закрытой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</si>
  <si>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</si>
  <si>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</si>
  <si>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</si>
  <si>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</si>
  <si>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</si>
  <si>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</si>
  <si>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</si>
  <si>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</si>
  <si>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</si>
  <si>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</si>
  <si>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Проведение районных  и участие в региональных, межрегиональных, всероссийских мероприятиях туристко-краеведческой направленнности  (конференции, семинары, слеты и тд)</t>
  </si>
  <si>
    <t>01 0 07 00180</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</si>
  <si>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</si>
  <si>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14 0 01 00770</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</si>
  <si>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</si>
  <si>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</si>
  <si>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</si>
  <si>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</si>
  <si>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04 2 01 50200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</si>
  <si>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</si>
  <si>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</si>
  <si>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</si>
  <si>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</si>
  <si>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</si>
  <si>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</si>
  <si>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</si>
  <si>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</si>
  <si>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</si>
  <si>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</si>
  <si>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</si>
  <si>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</si>
  <si>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</si>
  <si>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</si>
  <si>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</si>
  <si>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</si>
  <si>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</si>
  <si>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</si>
  <si>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</si>
  <si>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</si>
  <si>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</si>
  <si>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</si>
  <si>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</si>
  <si>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</si>
  <si>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</si>
  <si>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</si>
  <si>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</si>
  <si>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</si>
  <si>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</si>
  <si>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</si>
  <si>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</si>
  <si>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</si>
  <si>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</si>
  <si>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</si>
  <si>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</si>
  <si>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</si>
  <si>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</si>
  <si>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</si>
  <si>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</si>
  <si>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</si>
  <si>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</si>
  <si>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</si>
  <si>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</si>
  <si>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</si>
  <si>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</si>
  <si>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</si>
  <si>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</si>
  <si>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</si>
  <si>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</si>
  <si>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</si>
  <si>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</si>
  <si>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</si>
  <si>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</si>
  <si>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</si>
  <si>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</si>
  <si>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</si>
  <si>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</si>
  <si>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</si>
  <si>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</si>
  <si>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</si>
  <si>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</si>
  <si>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</si>
  <si>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</si>
  <si>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</si>
  <si>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</si>
  <si>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</si>
  <si>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</si>
  <si>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</si>
  <si>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</si>
  <si>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</si>
  <si>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</si>
  <si>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</si>
  <si>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</si>
  <si>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</si>
  <si>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</si>
  <si>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</si>
  <si>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</si>
  <si>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</si>
  <si>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</si>
  <si>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</si>
  <si>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</si>
  <si>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</si>
  <si>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</si>
  <si>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</si>
  <si>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</si>
  <si>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</si>
  <si>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</si>
  <si>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</si>
  <si>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</si>
  <si>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</si>
  <si>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</si>
  <si>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</si>
  <si>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</si>
  <si>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</si>
  <si>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</si>
  <si>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</si>
  <si>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</si>
  <si>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01 0 02 00040</t>
  </si>
  <si>
    <t>01 0 05 К3100</t>
  </si>
  <si>
    <t>01 0 02 81950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</si>
  <si>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</si>
  <si>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</si>
  <si>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</si>
  <si>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</si>
  <si>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</si>
  <si>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03 0 06 00370</t>
  </si>
  <si>
    <t>03 0 06 60010</t>
  </si>
  <si>
    <t xml:space="preserve"> 01 0 01 КЗ010  </t>
  </si>
  <si>
    <t>01 0 01 КЗ020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</si>
  <si>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</si>
  <si>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</si>
  <si>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</si>
  <si>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</si>
  <si>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</si>
  <si>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</si>
  <si>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</si>
  <si>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</si>
  <si>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</si>
  <si>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</si>
  <si>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</si>
  <si>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Изменение</t>
  </si>
  <si>
    <t>Сумма с учетом изменений, руб</t>
  </si>
  <si>
    <t xml:space="preserve">Возмещение ущерба в соответствии с решением суда (Иные бюджетные ассигнования) </t>
  </si>
  <si>
    <t>20 9 00 01240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</si>
  <si>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</si>
  <si>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</si>
  <si>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</si>
  <si>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</si>
  <si>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</si>
  <si>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</si>
  <si>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</si>
  <si>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</si>
  <si>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</si>
  <si>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</si>
  <si>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</si>
  <si>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</si>
  <si>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</si>
  <si>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</si>
  <si>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</si>
  <si>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</si>
  <si>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</si>
  <si>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</si>
  <si>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</si>
  <si>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</si>
  <si>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</si>
  <si>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</si>
  <si>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</si>
  <si>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Организация мероприятий, носящих общегородской и межмуниципальный характер (Иные бюджетные ассигнования)</t>
  </si>
  <si>
    <t>Организация отдыха и оздоровления детей (Предоставление субсидий бюджетным, автономным учреждениям и иным некоммерческим организациям)</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</si>
  <si>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</si>
  <si>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</si>
  <si>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</si>
  <si>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</si>
  <si>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</si>
  <si>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</si>
  <si>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</si>
  <si>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</si>
  <si>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</si>
  <si>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</si>
  <si>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Обеспечение функционирования учреждения дополнительного образования на базе МУ ДО «Центр детского творчества г. Пучеж»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</si>
  <si>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задолженности)</t>
    </r>
    <r>
      <rPr>
        <sz val="12"/>
        <color indexed="8"/>
        <rFont val="Times New Roman"/>
        <family val="1"/>
      </rPr>
      <t xml:space="preserve"> (Закупка товаров, работ и услуг для государственных (муниципальных) нужд)</t>
    </r>
  </si>
  <si>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</si>
  <si>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задолжноости)</t>
    </r>
    <r>
      <rPr>
        <sz val="12"/>
        <color indexed="8"/>
        <rFont val="Times New Roman"/>
        <family val="1"/>
      </rPr>
      <t xml:space="preserve"> (Закупка товаров, работ и услуг для государственных (муниципальных) нужд)</t>
    </r>
  </si>
  <si>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</si>
  <si>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</si>
  <si>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02 0 01 КЗ040</t>
  </si>
  <si>
    <t>03 0 01 КЗ340</t>
  </si>
  <si>
    <t>07 2 01 КЗ060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</si>
  <si>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</si>
  <si>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</si>
  <si>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Основное мероприятие "Улучшение условий и охрана труда в муниципальных учреждениях культуры"</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</si>
  <si>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</si>
  <si>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15 0 02 01050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</si>
  <si>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</si>
  <si>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Приложение № 3 к решению Совета 
Пучежского муниципального района 
от ___.01.2018 № ___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</si>
</sst>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1">
    <font>
      <sz val="10"/>
      <name val="Arial Cyr"/>
      <family val="0"/>
    </font>
    <font>
      <sz val="12"/>
      <name val="Times New Roman"/>
      <family val="1"/>
    </font>
    <font>
      <b/>
      <sz val="12"/>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0"/>
      <name val="Arial Cyr"/>
      <family val="0"/>
    </font>
    <font>
      <b/>
      <sz val="12"/>
      <color indexed="8"/>
      <name val="Times New Roman"/>
      <family val="1"/>
    </font>
    <font>
      <sz val="10"/>
      <color indexed="8"/>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14" fillId="0" borderId="1">
      <alignment vertical="top" wrapText="1"/>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87">
    <xf numFmtId="0" fontId="0" fillId="0" borderId="0" xfId="0" applyAlignment="1">
      <alignment/>
    </xf>
    <xf numFmtId="0" fontId="7"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11"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4" fillId="34" borderId="12" xfId="0" applyFont="1" applyFill="1" applyBorder="1" applyAlignment="1">
      <alignment horizontal="center" wrapText="1"/>
    </xf>
    <xf numFmtId="0" fontId="4" fillId="34" borderId="12" xfId="0" applyFont="1" applyFill="1" applyBorder="1" applyAlignment="1">
      <alignment horizontal="justify" vertical="center" wrapText="1"/>
    </xf>
    <xf numFmtId="0" fontId="4" fillId="34" borderId="12" xfId="0" applyFont="1" applyFill="1" applyBorder="1" applyAlignment="1">
      <alignment horizontal="center" vertical="center" wrapText="1"/>
    </xf>
    <xf numFmtId="4" fontId="4" fillId="34" borderId="12" xfId="0" applyNumberFormat="1" applyFont="1" applyFill="1" applyBorder="1" applyAlignment="1">
      <alignment horizontal="center" vertical="center"/>
    </xf>
    <xf numFmtId="4" fontId="4" fillId="34" borderId="12" xfId="61" applyNumberFormat="1" applyFont="1" applyFill="1" applyBorder="1" applyAlignment="1">
      <alignment horizontal="center"/>
    </xf>
    <xf numFmtId="0" fontId="12" fillId="0" borderId="0" xfId="0" applyFont="1" applyAlignment="1">
      <alignment vertical="center"/>
    </xf>
    <xf numFmtId="0" fontId="12"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4" fillId="34" borderId="12" xfId="61" applyNumberFormat="1" applyFont="1" applyFill="1" applyBorder="1" applyAlignment="1">
      <alignment horizontal="center" vertical="center"/>
    </xf>
    <xf numFmtId="0" fontId="2" fillId="34" borderId="12" xfId="0" applyFont="1" applyFill="1" applyBorder="1" applyAlignment="1">
      <alignment horizontal="center"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3" fillId="0" borderId="1" xfId="33" applyNumberFormat="1" applyFont="1" applyAlignment="1" applyProtection="1">
      <alignment horizontal="center" wrapText="1"/>
      <protection locked="0"/>
    </xf>
    <xf numFmtId="49" fontId="3" fillId="0" borderId="14" xfId="33" applyNumberFormat="1" applyFont="1" applyBorder="1" applyAlignment="1" applyProtection="1">
      <alignment horizontal="center" wrapText="1"/>
      <protection locked="0"/>
    </xf>
    <xf numFmtId="0" fontId="7" fillId="0" borderId="0" xfId="0" applyFont="1" applyAlignment="1">
      <alignment horizontal="justify" vertical="center" wrapText="1"/>
    </xf>
    <xf numFmtId="0" fontId="7"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3" fillId="0" borderId="1" xfId="33" applyNumberFormat="1" applyFont="1" applyAlignment="1" applyProtection="1">
      <alignment horizontal="justify" vertical="center" wrapText="1"/>
      <protection locked="0"/>
    </xf>
    <xf numFmtId="0" fontId="13" fillId="34"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5" fillId="34"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3" fillId="0" borderId="1" xfId="33" applyNumberFormat="1" applyFont="1" applyAlignment="1" applyProtection="1">
      <alignment horizontal="justify" vertical="top" wrapText="1"/>
      <protection locked="0"/>
    </xf>
    <xf numFmtId="49" fontId="3" fillId="0" borderId="1" xfId="33" applyNumberFormat="1" applyFont="1" applyAlignment="1" applyProtection="1">
      <alignment horizontal="center" wrapText="1"/>
      <protection locked="0"/>
    </xf>
    <xf numFmtId="4" fontId="2" fillId="33" borderId="12" xfId="0" applyNumberFormat="1" applyFont="1" applyFill="1" applyBorder="1" applyAlignment="1">
      <alignment horizontal="center" vertical="center"/>
    </xf>
    <xf numFmtId="4" fontId="4" fillId="34" borderId="12" xfId="0" applyNumberFormat="1" applyFont="1" applyFill="1" applyBorder="1" applyAlignment="1">
      <alignment horizontal="center"/>
    </xf>
    <xf numFmtId="0" fontId="3" fillId="0" borderId="12" xfId="0" applyFont="1" applyFill="1" applyBorder="1" applyAlignment="1">
      <alignment horizontal="justify" vertical="center" wrapText="1"/>
    </xf>
    <xf numFmtId="0" fontId="1" fillId="0" borderId="12" xfId="0" applyFont="1" applyBorder="1" applyAlignment="1">
      <alignment horizontal="justify" wrapText="1"/>
    </xf>
    <xf numFmtId="0" fontId="5" fillId="34" borderId="12" xfId="0" applyFont="1" applyFill="1" applyBorder="1" applyAlignment="1">
      <alignment horizontal="justify" wrapText="1"/>
    </xf>
    <xf numFmtId="0" fontId="13"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1" fillId="0" borderId="15"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7" xfId="33" applyNumberFormat="1" applyFont="1" applyBorder="1" applyAlignment="1" applyProtection="1">
      <alignment horizontal="justify" vertical="center" wrapText="1"/>
      <protection locked="0"/>
    </xf>
    <xf numFmtId="49" fontId="3" fillId="0" borderId="17" xfId="33" applyNumberFormat="1" applyFont="1" applyBorder="1" applyAlignment="1" applyProtection="1">
      <alignment horizontal="center" wrapText="1"/>
      <protection locked="0"/>
    </xf>
    <xf numFmtId="0" fontId="1" fillId="0" borderId="18" xfId="0" applyFont="1" applyBorder="1" applyAlignment="1">
      <alignment horizontal="center" wrapText="1"/>
    </xf>
    <xf numFmtId="4" fontId="1" fillId="0" borderId="18" xfId="0" applyNumberFormat="1" applyFont="1" applyFill="1" applyBorder="1" applyAlignment="1">
      <alignment horizontal="center"/>
    </xf>
    <xf numFmtId="181" fontId="0" fillId="0" borderId="0" xfId="0" applyNumberFormat="1" applyAlignment="1">
      <alignment/>
    </xf>
    <xf numFmtId="0" fontId="1" fillId="0" borderId="19" xfId="0" applyFont="1" applyBorder="1" applyAlignment="1">
      <alignment horizontal="justify" vertical="center" wrapText="1"/>
    </xf>
    <xf numFmtId="0" fontId="1" fillId="0" borderId="0" xfId="0" applyFont="1" applyAlignment="1">
      <alignment horizontal="justify" wrapText="1"/>
    </xf>
    <xf numFmtId="0" fontId="2" fillId="0" borderId="12" xfId="0" applyFont="1" applyBorder="1" applyAlignment="1">
      <alignment horizontal="center" vertical="center"/>
    </xf>
    <xf numFmtId="0" fontId="2" fillId="33" borderId="12" xfId="0" applyFont="1" applyFill="1" applyBorder="1" applyAlignment="1">
      <alignment horizontal="justify" vertical="center" wrapText="1"/>
    </xf>
    <xf numFmtId="0" fontId="2" fillId="33" borderId="12" xfId="0" applyFont="1" applyFill="1" applyBorder="1" applyAlignment="1">
      <alignment horizontal="center" vertical="top" wrapText="1"/>
    </xf>
    <xf numFmtId="0" fontId="2" fillId="34" borderId="12" xfId="0" applyFont="1" applyFill="1" applyBorder="1" applyAlignment="1">
      <alignment horizontal="center" vertical="top" wrapText="1"/>
    </xf>
    <xf numFmtId="0" fontId="15" fillId="33" borderId="12" xfId="0" applyFont="1" applyFill="1" applyBorder="1" applyAlignment="1">
      <alignment horizontal="center"/>
    </xf>
    <xf numFmtId="0" fontId="13" fillId="33" borderId="12" xfId="0" applyFont="1" applyFill="1" applyBorder="1" applyAlignment="1">
      <alignment horizontal="justify" vertical="center" wrapText="1"/>
    </xf>
    <xf numFmtId="0" fontId="15" fillId="33" borderId="12" xfId="0" applyFont="1" applyFill="1" applyBorder="1" applyAlignment="1">
      <alignment horizontal="justify" vertical="center"/>
    </xf>
    <xf numFmtId="4" fontId="1" fillId="0" borderId="12" xfId="0" applyNumberFormat="1" applyFont="1" applyBorder="1" applyAlignment="1">
      <alignment horizontal="center" vertical="center"/>
    </xf>
    <xf numFmtId="0" fontId="3" fillId="0" borderId="12" xfId="0" applyFont="1" applyFill="1" applyBorder="1" applyAlignment="1">
      <alignment horizontal="justify" vertical="top" wrapText="1"/>
    </xf>
    <xf numFmtId="0" fontId="0" fillId="0" borderId="0" xfId="0" applyFont="1" applyFill="1" applyAlignment="1">
      <alignment/>
    </xf>
    <xf numFmtId="0" fontId="10" fillId="0" borderId="0" xfId="0" applyFont="1" applyBorder="1" applyAlignment="1">
      <alignment horizontal="center" wrapText="1"/>
    </xf>
    <xf numFmtId="0" fontId="11"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6"/>
  <sheetViews>
    <sheetView tabSelected="1" zoomScalePageLayoutView="0" workbookViewId="0" topLeftCell="A1">
      <selection activeCell="B2" sqref="B2"/>
    </sheetView>
  </sheetViews>
  <sheetFormatPr defaultColWidth="9.00390625" defaultRowHeight="12.75"/>
  <cols>
    <col min="1" max="1" width="83.125" style="17" customWidth="1"/>
    <col min="2" max="2" width="17.625" style="2" customWidth="1"/>
    <col min="3" max="3" width="6.125" style="2" customWidth="1"/>
    <col min="4" max="4" width="18.125" style="27" customWidth="1"/>
    <col min="5" max="5" width="14.625" style="0" customWidth="1"/>
    <col min="6" max="6" width="16.375" style="0" customWidth="1"/>
    <col min="7" max="7" width="13.875" style="0" bestFit="1" customWidth="1"/>
  </cols>
  <sheetData>
    <row r="1" spans="1:6" ht="45" customHeight="1">
      <c r="A1" s="42"/>
      <c r="B1" s="86" t="s">
        <v>563</v>
      </c>
      <c r="C1" s="86"/>
      <c r="D1" s="86"/>
      <c r="E1" s="86"/>
      <c r="F1" s="86"/>
    </row>
    <row r="3" spans="1:6" ht="12.75" customHeight="1">
      <c r="A3" s="85" t="s">
        <v>248</v>
      </c>
      <c r="B3" s="85"/>
      <c r="C3" s="85"/>
      <c r="D3" s="85"/>
      <c r="E3" s="85"/>
      <c r="F3" s="85"/>
    </row>
    <row r="4" spans="1:7" ht="64.5" customHeight="1">
      <c r="A4" s="85"/>
      <c r="B4" s="85"/>
      <c r="C4" s="85"/>
      <c r="D4" s="85"/>
      <c r="E4" s="85"/>
      <c r="F4" s="85"/>
      <c r="G4" s="72"/>
    </row>
    <row r="5" spans="1:3" ht="15.75" customHeight="1">
      <c r="A5" s="43"/>
      <c r="B5" s="1"/>
      <c r="C5" s="1"/>
    </row>
    <row r="6" spans="1:6" s="11" customFormat="1" ht="51" customHeight="1">
      <c r="A6" s="9" t="s">
        <v>261</v>
      </c>
      <c r="B6" s="10" t="s">
        <v>267</v>
      </c>
      <c r="C6" s="10" t="s">
        <v>315</v>
      </c>
      <c r="D6" s="28" t="s">
        <v>268</v>
      </c>
      <c r="E6" s="75" t="s">
        <v>509</v>
      </c>
      <c r="F6" s="28" t="s">
        <v>510</v>
      </c>
    </row>
    <row r="7" spans="1:6" ht="33.75" customHeight="1">
      <c r="A7" s="76" t="s">
        <v>449</v>
      </c>
      <c r="B7" s="3" t="s">
        <v>82</v>
      </c>
      <c r="C7" s="77"/>
      <c r="D7" s="15">
        <f>D8+D20+D38+D45+D53+D62+D65+D73+D80</f>
        <v>107401798.86999999</v>
      </c>
      <c r="E7" s="15">
        <f>E8+E20+E38+E45+E53+E62+E65+E73+E80</f>
        <v>1080444.42</v>
      </c>
      <c r="F7" s="15">
        <f>F8+F20+F38+F45+F53+F62+F65+F73+F80</f>
        <v>108482243.28999999</v>
      </c>
    </row>
    <row r="8" spans="1:6" ht="31.5" customHeight="1">
      <c r="A8" s="44" t="s">
        <v>80</v>
      </c>
      <c r="B8" s="31" t="s">
        <v>264</v>
      </c>
      <c r="C8" s="78"/>
      <c r="D8" s="32">
        <f>SUM(D9:D19)</f>
        <v>40770881.5</v>
      </c>
      <c r="E8" s="32">
        <f>SUM(E9:E19)</f>
        <v>108189.16</v>
      </c>
      <c r="F8" s="32">
        <f>SUM(F9:F19)</f>
        <v>40879070.66</v>
      </c>
    </row>
    <row r="9" spans="1:7" ht="64.5" customHeight="1">
      <c r="A9" s="45" t="s">
        <v>262</v>
      </c>
      <c r="B9" s="4" t="s">
        <v>263</v>
      </c>
      <c r="C9" s="4">
        <v>100</v>
      </c>
      <c r="D9" s="13">
        <v>6501500</v>
      </c>
      <c r="E9" s="12"/>
      <c r="F9" s="12">
        <f>D9+E9</f>
        <v>6501500</v>
      </c>
      <c r="G9" s="64"/>
    </row>
    <row r="10" spans="1:6" ht="45.75" customHeight="1">
      <c r="A10" s="45" t="s">
        <v>265</v>
      </c>
      <c r="B10" s="4" t="s">
        <v>263</v>
      </c>
      <c r="C10" s="4">
        <v>200</v>
      </c>
      <c r="D10" s="13">
        <f>7371900-9100-273200</f>
        <v>7089600</v>
      </c>
      <c r="E10" s="12">
        <v>33000</v>
      </c>
      <c r="F10" s="12">
        <f aca="true" t="shared" si="0" ref="F10:F19">D10+E10</f>
        <v>7122600</v>
      </c>
    </row>
    <row r="11" spans="1:6" ht="65.25" customHeight="1">
      <c r="A11" s="45" t="s">
        <v>176</v>
      </c>
      <c r="B11" s="4" t="s">
        <v>496</v>
      </c>
      <c r="C11" s="4">
        <v>100</v>
      </c>
      <c r="D11" s="13">
        <v>1740</v>
      </c>
      <c r="E11" s="12">
        <v>-1740</v>
      </c>
      <c r="F11" s="12">
        <f t="shared" si="0"/>
        <v>0</v>
      </c>
    </row>
    <row r="12" spans="1:6" ht="45.75" customHeight="1">
      <c r="A12" s="45" t="s">
        <v>265</v>
      </c>
      <c r="B12" s="4" t="s">
        <v>496</v>
      </c>
      <c r="C12" s="4">
        <v>200</v>
      </c>
      <c r="D12" s="13">
        <f>1517680.79-153244.2</f>
        <v>1364436.59</v>
      </c>
      <c r="E12" s="12">
        <f>93128.88+1740</f>
        <v>94868.88</v>
      </c>
      <c r="F12" s="12">
        <f t="shared" si="0"/>
        <v>1459305.4700000002</v>
      </c>
    </row>
    <row r="13" spans="1:6" ht="31.5" customHeight="1">
      <c r="A13" s="45" t="s">
        <v>266</v>
      </c>
      <c r="B13" s="4" t="s">
        <v>263</v>
      </c>
      <c r="C13" s="4">
        <v>800</v>
      </c>
      <c r="D13" s="13">
        <v>131400</v>
      </c>
      <c r="E13" s="12"/>
      <c r="F13" s="12">
        <f t="shared" si="0"/>
        <v>131400</v>
      </c>
    </row>
    <row r="14" spans="1:6" ht="48.75" customHeight="1">
      <c r="A14" s="45" t="s">
        <v>515</v>
      </c>
      <c r="B14" s="4" t="s">
        <v>99</v>
      </c>
      <c r="C14" s="4">
        <v>200</v>
      </c>
      <c r="D14" s="13">
        <v>433200</v>
      </c>
      <c r="E14" s="12"/>
      <c r="F14" s="12">
        <f t="shared" si="0"/>
        <v>433200</v>
      </c>
    </row>
    <row r="15" spans="1:6" ht="60.75" customHeight="1">
      <c r="A15" s="45" t="s">
        <v>60</v>
      </c>
      <c r="B15" s="4" t="s">
        <v>100</v>
      </c>
      <c r="C15" s="4">
        <v>200</v>
      </c>
      <c r="D15" s="13">
        <v>88840</v>
      </c>
      <c r="E15" s="12"/>
      <c r="F15" s="12">
        <f t="shared" si="0"/>
        <v>88840</v>
      </c>
    </row>
    <row r="16" spans="1:6" ht="174.75" customHeight="1">
      <c r="A16" s="45" t="s">
        <v>78</v>
      </c>
      <c r="B16" s="4" t="s">
        <v>79</v>
      </c>
      <c r="C16" s="4">
        <v>100</v>
      </c>
      <c r="D16" s="13">
        <v>18414488</v>
      </c>
      <c r="E16" s="12">
        <v>254020</v>
      </c>
      <c r="F16" s="12">
        <f t="shared" si="0"/>
        <v>18668508</v>
      </c>
    </row>
    <row r="17" spans="1:6" ht="144" customHeight="1">
      <c r="A17" s="45" t="s">
        <v>106</v>
      </c>
      <c r="B17" s="4" t="s">
        <v>79</v>
      </c>
      <c r="C17" s="4">
        <v>200</v>
      </c>
      <c r="D17" s="13">
        <v>84480</v>
      </c>
      <c r="E17" s="12"/>
      <c r="F17" s="12">
        <f t="shared" si="0"/>
        <v>84480</v>
      </c>
    </row>
    <row r="18" spans="1:6" ht="48" customHeight="1">
      <c r="A18" s="45" t="s">
        <v>283</v>
      </c>
      <c r="B18" s="4" t="s">
        <v>284</v>
      </c>
      <c r="C18" s="4">
        <v>200</v>
      </c>
      <c r="D18" s="13">
        <v>6399700</v>
      </c>
      <c r="E18" s="12">
        <v>-33000</v>
      </c>
      <c r="F18" s="12">
        <f t="shared" si="0"/>
        <v>6366700</v>
      </c>
    </row>
    <row r="19" spans="1:6" ht="48" customHeight="1">
      <c r="A19" s="45" t="s">
        <v>283</v>
      </c>
      <c r="B19" s="4" t="s">
        <v>497</v>
      </c>
      <c r="C19" s="4">
        <v>200</v>
      </c>
      <c r="D19" s="13">
        <v>261496.91</v>
      </c>
      <c r="E19" s="12">
        <v>-238959.72</v>
      </c>
      <c r="F19" s="12">
        <f t="shared" si="0"/>
        <v>22537.190000000002</v>
      </c>
    </row>
    <row r="20" spans="1:6" ht="31.5" customHeight="1">
      <c r="A20" s="44" t="s">
        <v>81</v>
      </c>
      <c r="B20" s="31" t="s">
        <v>83</v>
      </c>
      <c r="C20" s="6"/>
      <c r="D20" s="33">
        <f>SUM(D21:D37)</f>
        <v>53659134.76</v>
      </c>
      <c r="E20" s="33">
        <f>SUM(E21:E37)</f>
        <v>586702.45</v>
      </c>
      <c r="F20" s="33">
        <f>SUM(F21:F37)</f>
        <v>54245837.20999999</v>
      </c>
    </row>
    <row r="21" spans="1:6" ht="65.25" customHeight="1">
      <c r="A21" s="45" t="s">
        <v>285</v>
      </c>
      <c r="B21" s="4" t="s">
        <v>110</v>
      </c>
      <c r="C21" s="4">
        <v>100</v>
      </c>
      <c r="D21" s="13">
        <v>3163900</v>
      </c>
      <c r="E21" s="12"/>
      <c r="F21" s="12">
        <f>D21+E21</f>
        <v>3163900</v>
      </c>
    </row>
    <row r="22" spans="1:6" ht="48" customHeight="1">
      <c r="A22" s="45" t="s">
        <v>394</v>
      </c>
      <c r="B22" s="4" t="s">
        <v>110</v>
      </c>
      <c r="C22" s="4">
        <v>200</v>
      </c>
      <c r="D22" s="13">
        <f>7116740-344800-2100-2100-61000-53000-45100</f>
        <v>6608640</v>
      </c>
      <c r="E22" s="12"/>
      <c r="F22" s="12">
        <f aca="true" t="shared" si="1" ref="F22:F37">D22+E22</f>
        <v>6608640</v>
      </c>
    </row>
    <row r="23" spans="1:6" ht="48" customHeight="1">
      <c r="A23" s="45" t="s">
        <v>394</v>
      </c>
      <c r="B23" s="4" t="s">
        <v>44</v>
      </c>
      <c r="C23" s="4">
        <v>200</v>
      </c>
      <c r="D23" s="13">
        <f>634061.54-18865</f>
        <v>615196.54</v>
      </c>
      <c r="E23" s="12">
        <v>37331.4</v>
      </c>
      <c r="F23" s="12">
        <f t="shared" si="1"/>
        <v>652527.9400000001</v>
      </c>
    </row>
    <row r="24" spans="1:6" ht="48.75" customHeight="1">
      <c r="A24" s="45" t="s">
        <v>1</v>
      </c>
      <c r="B24" s="4" t="s">
        <v>110</v>
      </c>
      <c r="C24" s="4">
        <v>600</v>
      </c>
      <c r="D24" s="13">
        <f>12460300-214900-1029000-2100-2100-132500-98100</f>
        <v>10981600</v>
      </c>
      <c r="E24" s="12">
        <v>30000</v>
      </c>
      <c r="F24" s="12">
        <f t="shared" si="1"/>
        <v>11011600</v>
      </c>
    </row>
    <row r="25" spans="1:6" ht="48" customHeight="1">
      <c r="A25" s="45" t="s">
        <v>1</v>
      </c>
      <c r="B25" s="4" t="s">
        <v>44</v>
      </c>
      <c r="C25" s="4">
        <v>600</v>
      </c>
      <c r="D25" s="13">
        <f>1577688.22-25090</f>
        <v>1552598.22</v>
      </c>
      <c r="E25" s="12">
        <v>-22184.95</v>
      </c>
      <c r="F25" s="12">
        <f t="shared" si="1"/>
        <v>1530413.27</v>
      </c>
    </row>
    <row r="26" spans="1:6" ht="32.25" customHeight="1">
      <c r="A26" s="45" t="s">
        <v>395</v>
      </c>
      <c r="B26" s="4" t="s">
        <v>110</v>
      </c>
      <c r="C26" s="4">
        <v>800</v>
      </c>
      <c r="D26" s="13">
        <v>61000</v>
      </c>
      <c r="E26" s="12"/>
      <c r="F26" s="12">
        <f t="shared" si="1"/>
        <v>61000</v>
      </c>
    </row>
    <row r="27" spans="1:6" ht="48.75" customHeight="1">
      <c r="A27" s="45" t="s">
        <v>3</v>
      </c>
      <c r="B27" s="4" t="s">
        <v>486</v>
      </c>
      <c r="C27" s="4">
        <v>200</v>
      </c>
      <c r="D27" s="13">
        <v>261360</v>
      </c>
      <c r="E27" s="12"/>
      <c r="F27" s="12">
        <f t="shared" si="1"/>
        <v>261360</v>
      </c>
    </row>
    <row r="28" spans="1:6" ht="46.5" customHeight="1">
      <c r="A28" s="45" t="s">
        <v>2</v>
      </c>
      <c r="B28" s="4" t="s">
        <v>486</v>
      </c>
      <c r="C28" s="4">
        <v>600</v>
      </c>
      <c r="D28" s="13">
        <v>214900</v>
      </c>
      <c r="E28" s="12"/>
      <c r="F28" s="12">
        <f t="shared" si="1"/>
        <v>214900</v>
      </c>
    </row>
    <row r="29" spans="1:6" ht="46.5" customHeight="1">
      <c r="A29" s="45" t="s">
        <v>351</v>
      </c>
      <c r="B29" s="4" t="s">
        <v>86</v>
      </c>
      <c r="C29" s="4">
        <v>200</v>
      </c>
      <c r="D29" s="13">
        <v>44160</v>
      </c>
      <c r="E29" s="12"/>
      <c r="F29" s="12">
        <f t="shared" si="1"/>
        <v>44160</v>
      </c>
    </row>
    <row r="30" spans="1:6" ht="64.5" customHeight="1">
      <c r="A30" s="45" t="s">
        <v>350</v>
      </c>
      <c r="B30" s="4" t="s">
        <v>86</v>
      </c>
      <c r="C30" s="4">
        <v>600</v>
      </c>
      <c r="D30" s="13">
        <v>39200</v>
      </c>
      <c r="E30" s="12"/>
      <c r="F30" s="12">
        <f t="shared" si="1"/>
        <v>39200</v>
      </c>
    </row>
    <row r="31" spans="1:6" ht="158.25" customHeight="1">
      <c r="A31" s="45" t="s">
        <v>122</v>
      </c>
      <c r="B31" s="4" t="s">
        <v>109</v>
      </c>
      <c r="C31" s="4">
        <v>100</v>
      </c>
      <c r="D31" s="13">
        <v>12288037</v>
      </c>
      <c r="E31" s="12">
        <v>185036</v>
      </c>
      <c r="F31" s="12">
        <f t="shared" si="1"/>
        <v>12473073</v>
      </c>
    </row>
    <row r="32" spans="1:6" ht="126" customHeight="1">
      <c r="A32" s="45" t="s">
        <v>123</v>
      </c>
      <c r="B32" s="4" t="s">
        <v>109</v>
      </c>
      <c r="C32" s="4">
        <v>200</v>
      </c>
      <c r="D32" s="14">
        <v>148480</v>
      </c>
      <c r="E32" s="12"/>
      <c r="F32" s="12">
        <f t="shared" si="1"/>
        <v>148480</v>
      </c>
    </row>
    <row r="33" spans="1:6" ht="141.75" customHeight="1">
      <c r="A33" s="45" t="s">
        <v>108</v>
      </c>
      <c r="B33" s="4" t="s">
        <v>109</v>
      </c>
      <c r="C33" s="4">
        <v>600</v>
      </c>
      <c r="D33" s="12">
        <v>17680063</v>
      </c>
      <c r="E33" s="12">
        <v>236520</v>
      </c>
      <c r="F33" s="12">
        <f t="shared" si="1"/>
        <v>17916583</v>
      </c>
    </row>
    <row r="34" spans="1:6" ht="49.5" customHeight="1">
      <c r="A34" s="45" t="s">
        <v>191</v>
      </c>
      <c r="B34" s="4" t="s">
        <v>488</v>
      </c>
      <c r="C34" s="4">
        <v>200</v>
      </c>
      <c r="D34" s="12">
        <v>0</v>
      </c>
      <c r="E34" s="12">
        <v>6878</v>
      </c>
      <c r="F34" s="12">
        <f t="shared" si="1"/>
        <v>6878</v>
      </c>
    </row>
    <row r="35" spans="1:6" ht="49.5" customHeight="1">
      <c r="A35" s="45" t="s">
        <v>194</v>
      </c>
      <c r="B35" s="4" t="s">
        <v>488</v>
      </c>
      <c r="C35" s="4">
        <v>600</v>
      </c>
      <c r="D35" s="12">
        <v>0</v>
      </c>
      <c r="E35" s="12">
        <v>113122</v>
      </c>
      <c r="F35" s="12">
        <f t="shared" si="1"/>
        <v>113122</v>
      </c>
    </row>
    <row r="36" spans="1:6" ht="49.5" customHeight="1" hidden="1">
      <c r="A36" s="45" t="s">
        <v>192</v>
      </c>
      <c r="B36" s="4" t="s">
        <v>193</v>
      </c>
      <c r="C36" s="4">
        <v>200</v>
      </c>
      <c r="D36" s="12">
        <v>0</v>
      </c>
      <c r="E36" s="12"/>
      <c r="F36" s="12">
        <f t="shared" si="1"/>
        <v>0</v>
      </c>
    </row>
    <row r="37" spans="1:6" ht="47.25" hidden="1">
      <c r="A37" s="45" t="s">
        <v>195</v>
      </c>
      <c r="B37" s="4" t="s">
        <v>193</v>
      </c>
      <c r="C37" s="4">
        <v>600</v>
      </c>
      <c r="D37" s="12">
        <v>0</v>
      </c>
      <c r="E37" s="12"/>
      <c r="F37" s="12">
        <f t="shared" si="1"/>
        <v>0</v>
      </c>
    </row>
    <row r="38" spans="1:6" ht="31.5" customHeight="1">
      <c r="A38" s="44" t="s">
        <v>385</v>
      </c>
      <c r="B38" s="31" t="s">
        <v>386</v>
      </c>
      <c r="C38" s="31"/>
      <c r="D38" s="33">
        <f>SUM(D39:D44)</f>
        <v>3753923.08</v>
      </c>
      <c r="E38" s="33">
        <f>SUM(E39:E44)</f>
        <v>581094.31</v>
      </c>
      <c r="F38" s="33">
        <f>SUM(F39:F44)</f>
        <v>4335017.390000001</v>
      </c>
    </row>
    <row r="39" spans="1:6" ht="48" customHeight="1">
      <c r="A39" s="45" t="s">
        <v>292</v>
      </c>
      <c r="B39" s="4" t="s">
        <v>126</v>
      </c>
      <c r="C39" s="4">
        <v>600</v>
      </c>
      <c r="D39" s="13">
        <f>3643800-12500-2100-31800-287229</f>
        <v>3310171</v>
      </c>
      <c r="E39" s="12"/>
      <c r="F39" s="12">
        <f aca="true" t="shared" si="2" ref="F39:F44">D39+E39</f>
        <v>3310171</v>
      </c>
    </row>
    <row r="40" spans="1:6" ht="60.75" customHeight="1">
      <c r="A40" s="45" t="s">
        <v>548</v>
      </c>
      <c r="B40" s="4" t="s">
        <v>45</v>
      </c>
      <c r="C40" s="4">
        <v>600</v>
      </c>
      <c r="D40" s="13">
        <v>137223.08</v>
      </c>
      <c r="E40" s="12">
        <v>-19002.35</v>
      </c>
      <c r="F40" s="12">
        <f t="shared" si="2"/>
        <v>118220.72999999998</v>
      </c>
    </row>
    <row r="41" spans="1:6" ht="47.25" customHeight="1">
      <c r="A41" s="45" t="s">
        <v>95</v>
      </c>
      <c r="B41" s="4" t="s">
        <v>98</v>
      </c>
      <c r="C41" s="4">
        <v>600</v>
      </c>
      <c r="D41" s="13">
        <v>12500</v>
      </c>
      <c r="E41" s="12"/>
      <c r="F41" s="12">
        <f t="shared" si="2"/>
        <v>12500</v>
      </c>
    </row>
    <row r="42" spans="1:6" ht="60.75" customHeight="1">
      <c r="A42" s="45" t="s">
        <v>157</v>
      </c>
      <c r="B42" s="4" t="s">
        <v>97</v>
      </c>
      <c r="C42" s="4">
        <v>600</v>
      </c>
      <c r="D42" s="13">
        <v>6800</v>
      </c>
      <c r="E42" s="12"/>
      <c r="F42" s="12">
        <f t="shared" si="2"/>
        <v>6800</v>
      </c>
    </row>
    <row r="43" spans="1:6" ht="63.75" customHeight="1">
      <c r="A43" s="45" t="s">
        <v>306</v>
      </c>
      <c r="B43" s="4" t="s">
        <v>305</v>
      </c>
      <c r="C43" s="4">
        <v>600</v>
      </c>
      <c r="D43" s="13">
        <v>0</v>
      </c>
      <c r="E43" s="12">
        <v>600096.66</v>
      </c>
      <c r="F43" s="12">
        <f t="shared" si="2"/>
        <v>600096.66</v>
      </c>
    </row>
    <row r="44" spans="1:6" ht="78.75" customHeight="1">
      <c r="A44" s="45" t="s">
        <v>125</v>
      </c>
      <c r="B44" s="4" t="s">
        <v>127</v>
      </c>
      <c r="C44" s="4">
        <v>600</v>
      </c>
      <c r="D44" s="13">
        <v>287229</v>
      </c>
      <c r="E44" s="12"/>
      <c r="F44" s="12">
        <f t="shared" si="2"/>
        <v>287229</v>
      </c>
    </row>
    <row r="45" spans="1:6" ht="44.25" customHeight="1">
      <c r="A45" s="44" t="s">
        <v>411</v>
      </c>
      <c r="B45" s="31" t="s">
        <v>338</v>
      </c>
      <c r="C45" s="31"/>
      <c r="D45" s="33">
        <f>SUM(D46:D52)</f>
        <v>363470</v>
      </c>
      <c r="E45" s="33">
        <f>SUM(E46:E52)</f>
        <v>-1000</v>
      </c>
      <c r="F45" s="33">
        <f>SUM(F46:F52)</f>
        <v>362470</v>
      </c>
    </row>
    <row r="46" spans="1:6" ht="46.5" customHeight="1">
      <c r="A46" s="45" t="s">
        <v>230</v>
      </c>
      <c r="B46" s="4" t="s">
        <v>298</v>
      </c>
      <c r="C46" s="4">
        <v>200</v>
      </c>
      <c r="D46" s="13">
        <v>207100</v>
      </c>
      <c r="E46" s="12"/>
      <c r="F46" s="12">
        <f>D46+E46</f>
        <v>207100</v>
      </c>
    </row>
    <row r="47" spans="1:6" ht="48" customHeight="1">
      <c r="A47" s="45" t="s">
        <v>174</v>
      </c>
      <c r="B47" s="4" t="s">
        <v>62</v>
      </c>
      <c r="C47" s="4">
        <v>200</v>
      </c>
      <c r="D47" s="13">
        <v>5550</v>
      </c>
      <c r="E47" s="12">
        <v>-1000</v>
      </c>
      <c r="F47" s="12">
        <f aca="true" t="shared" si="3" ref="F47:F52">D47+E47</f>
        <v>4550</v>
      </c>
    </row>
    <row r="48" spans="1:6" ht="65.25" customHeight="1">
      <c r="A48" s="45" t="s">
        <v>61</v>
      </c>
      <c r="B48" s="4" t="s">
        <v>62</v>
      </c>
      <c r="C48" s="4">
        <v>600</v>
      </c>
      <c r="D48" s="13">
        <v>4320</v>
      </c>
      <c r="E48" s="12"/>
      <c r="F48" s="12">
        <f t="shared" si="3"/>
        <v>4320</v>
      </c>
    </row>
    <row r="49" spans="1:6" ht="49.5" customHeight="1">
      <c r="A49" s="65" t="s">
        <v>299</v>
      </c>
      <c r="B49" s="4" t="s">
        <v>519</v>
      </c>
      <c r="C49" s="4">
        <v>100</v>
      </c>
      <c r="D49" s="13">
        <v>62500</v>
      </c>
      <c r="E49" s="12"/>
      <c r="F49" s="12">
        <f t="shared" si="3"/>
        <v>62500</v>
      </c>
    </row>
    <row r="50" spans="1:6" ht="46.5" customHeight="1">
      <c r="A50" s="45" t="s">
        <v>286</v>
      </c>
      <c r="B50" s="7" t="s">
        <v>288</v>
      </c>
      <c r="C50" s="4">
        <v>600</v>
      </c>
      <c r="D50" s="13">
        <v>16000</v>
      </c>
      <c r="E50" s="12"/>
      <c r="F50" s="12">
        <f t="shared" si="3"/>
        <v>16000</v>
      </c>
    </row>
    <row r="51" spans="1:6" ht="47.25" customHeight="1">
      <c r="A51" s="67" t="s">
        <v>287</v>
      </c>
      <c r="B51" s="4" t="s">
        <v>289</v>
      </c>
      <c r="C51" s="4">
        <v>600</v>
      </c>
      <c r="D51" s="13">
        <v>16000</v>
      </c>
      <c r="E51" s="12"/>
      <c r="F51" s="12">
        <f t="shared" si="3"/>
        <v>16000</v>
      </c>
    </row>
    <row r="52" spans="1:6" ht="64.5" customHeight="1">
      <c r="A52" s="66" t="s">
        <v>112</v>
      </c>
      <c r="B52" s="4" t="s">
        <v>290</v>
      </c>
      <c r="C52" s="4">
        <v>600</v>
      </c>
      <c r="D52" s="13">
        <v>52000</v>
      </c>
      <c r="E52" s="12"/>
      <c r="F52" s="12">
        <f t="shared" si="3"/>
        <v>52000</v>
      </c>
    </row>
    <row r="53" spans="1:6" ht="18" customHeight="1">
      <c r="A53" s="44" t="s">
        <v>134</v>
      </c>
      <c r="B53" s="31" t="s">
        <v>135</v>
      </c>
      <c r="C53" s="31"/>
      <c r="D53" s="33">
        <f>SUM(D54:D60)</f>
        <v>817400</v>
      </c>
      <c r="E53" s="33">
        <f>SUM(E54:E61)</f>
        <v>4000</v>
      </c>
      <c r="F53" s="33">
        <f>SUM(F54:F61)</f>
        <v>821400</v>
      </c>
    </row>
    <row r="54" spans="1:6" ht="32.25" customHeight="1">
      <c r="A54" s="45" t="s">
        <v>518</v>
      </c>
      <c r="B54" s="4" t="s">
        <v>520</v>
      </c>
      <c r="C54" s="4">
        <v>200</v>
      </c>
      <c r="D54" s="13">
        <v>200000</v>
      </c>
      <c r="E54" s="12">
        <v>-140000</v>
      </c>
      <c r="F54" s="12">
        <f aca="true" t="shared" si="4" ref="F54:F61">D54+E54</f>
        <v>60000</v>
      </c>
    </row>
    <row r="55" spans="1:6" ht="32.25" customHeight="1">
      <c r="A55" s="45" t="s">
        <v>537</v>
      </c>
      <c r="B55" s="4" t="s">
        <v>520</v>
      </c>
      <c r="C55" s="4">
        <v>600</v>
      </c>
      <c r="D55" s="13">
        <v>0</v>
      </c>
      <c r="E55" s="12">
        <v>140000</v>
      </c>
      <c r="F55" s="12">
        <f t="shared" si="4"/>
        <v>140000</v>
      </c>
    </row>
    <row r="56" spans="1:6" ht="45.75" customHeight="1">
      <c r="A56" s="45" t="s">
        <v>309</v>
      </c>
      <c r="B56" s="4" t="s">
        <v>487</v>
      </c>
      <c r="C56" s="4">
        <v>200</v>
      </c>
      <c r="D56" s="13">
        <v>0</v>
      </c>
      <c r="E56" s="12">
        <v>4000</v>
      </c>
      <c r="F56" s="12">
        <f>D56+E56</f>
        <v>4000</v>
      </c>
    </row>
    <row r="57" spans="1:6" ht="46.5" customHeight="1">
      <c r="A57" s="45" t="s">
        <v>432</v>
      </c>
      <c r="B57" s="4" t="s">
        <v>433</v>
      </c>
      <c r="C57" s="4">
        <v>200</v>
      </c>
      <c r="D57" s="13">
        <v>300300</v>
      </c>
      <c r="E57" s="12">
        <v>-254100</v>
      </c>
      <c r="F57" s="12">
        <f t="shared" si="4"/>
        <v>46200</v>
      </c>
    </row>
    <row r="58" spans="1:6" ht="63" customHeight="1">
      <c r="A58" s="45" t="s">
        <v>304</v>
      </c>
      <c r="B58" s="4" t="s">
        <v>433</v>
      </c>
      <c r="C58" s="4">
        <v>600</v>
      </c>
      <c r="D58" s="13">
        <v>0</v>
      </c>
      <c r="E58" s="12">
        <v>254100</v>
      </c>
      <c r="F58" s="12">
        <f t="shared" si="4"/>
        <v>254100</v>
      </c>
    </row>
    <row r="59" spans="1:6" ht="63" customHeight="1">
      <c r="A59" s="45" t="s">
        <v>521</v>
      </c>
      <c r="B59" s="4" t="s">
        <v>522</v>
      </c>
      <c r="C59" s="4">
        <v>200</v>
      </c>
      <c r="D59" s="13">
        <v>23100</v>
      </c>
      <c r="E59" s="12"/>
      <c r="F59" s="12">
        <f t="shared" si="4"/>
        <v>23100</v>
      </c>
    </row>
    <row r="60" spans="1:6" ht="31.5" customHeight="1">
      <c r="A60" s="45" t="s">
        <v>430</v>
      </c>
      <c r="B60" s="4" t="s">
        <v>431</v>
      </c>
      <c r="C60" s="4">
        <v>200</v>
      </c>
      <c r="D60" s="13">
        <v>294000</v>
      </c>
      <c r="E60" s="12">
        <v>-247170</v>
      </c>
      <c r="F60" s="12">
        <f t="shared" si="4"/>
        <v>46830</v>
      </c>
    </row>
    <row r="61" spans="1:6" ht="45.75" customHeight="1">
      <c r="A61" s="45" t="s">
        <v>303</v>
      </c>
      <c r="B61" s="4" t="s">
        <v>431</v>
      </c>
      <c r="C61" s="4">
        <v>600</v>
      </c>
      <c r="D61" s="13">
        <v>0</v>
      </c>
      <c r="E61" s="12">
        <v>247170</v>
      </c>
      <c r="F61" s="12">
        <f t="shared" si="4"/>
        <v>247170</v>
      </c>
    </row>
    <row r="62" spans="1:6" ht="46.5" customHeight="1">
      <c r="A62" s="44" t="s">
        <v>136</v>
      </c>
      <c r="B62" s="31" t="s">
        <v>137</v>
      </c>
      <c r="C62" s="31"/>
      <c r="D62" s="33">
        <f>SUM(D63:D64)</f>
        <v>654300</v>
      </c>
      <c r="E62" s="33">
        <f>SUM(E63:E64)</f>
        <v>0</v>
      </c>
      <c r="F62" s="33">
        <f>SUM(F63:F64)</f>
        <v>654300</v>
      </c>
    </row>
    <row r="63" spans="1:6" ht="47.25" customHeight="1">
      <c r="A63" s="45" t="s">
        <v>435</v>
      </c>
      <c r="B63" s="4" t="s">
        <v>436</v>
      </c>
      <c r="C63" s="4">
        <v>200</v>
      </c>
      <c r="D63" s="13">
        <v>254300</v>
      </c>
      <c r="E63" s="12"/>
      <c r="F63" s="12">
        <f>D63+E63</f>
        <v>254300</v>
      </c>
    </row>
    <row r="64" spans="1:6" ht="78.75" customHeight="1">
      <c r="A64" s="46" t="s">
        <v>34</v>
      </c>
      <c r="B64" s="40" t="s">
        <v>35</v>
      </c>
      <c r="C64" s="4">
        <v>600</v>
      </c>
      <c r="D64" s="12">
        <v>400000</v>
      </c>
      <c r="E64" s="12"/>
      <c r="F64" s="12">
        <f>D64+E64</f>
        <v>400000</v>
      </c>
    </row>
    <row r="65" spans="1:6" ht="31.5" customHeight="1">
      <c r="A65" s="44" t="s">
        <v>138</v>
      </c>
      <c r="B65" s="31" t="s">
        <v>139</v>
      </c>
      <c r="C65" s="31"/>
      <c r="D65" s="33">
        <f>SUM(D66:D72)</f>
        <v>255400</v>
      </c>
      <c r="E65" s="33">
        <f>SUM(E66:E72)</f>
        <v>0</v>
      </c>
      <c r="F65" s="33">
        <f>SUM(F66:F72)</f>
        <v>255400</v>
      </c>
    </row>
    <row r="66" spans="1:6" ht="63.75" customHeight="1">
      <c r="A66" s="45" t="s">
        <v>200</v>
      </c>
      <c r="B66" s="4" t="s">
        <v>201</v>
      </c>
      <c r="C66" s="4">
        <v>600</v>
      </c>
      <c r="D66" s="13">
        <v>17000</v>
      </c>
      <c r="E66" s="12"/>
      <c r="F66" s="12">
        <f>D66+E66</f>
        <v>17000</v>
      </c>
    </row>
    <row r="67" spans="1:6" ht="48" customHeight="1">
      <c r="A67" s="45" t="s">
        <v>202</v>
      </c>
      <c r="B67" s="4" t="s">
        <v>203</v>
      </c>
      <c r="C67" s="4">
        <v>600</v>
      </c>
      <c r="D67" s="12">
        <v>98500</v>
      </c>
      <c r="E67" s="12"/>
      <c r="F67" s="12">
        <f aca="true" t="shared" si="5" ref="F67:F72">D67+E67</f>
        <v>98500</v>
      </c>
    </row>
    <row r="68" spans="1:6" ht="48" customHeight="1">
      <c r="A68" s="45" t="s">
        <v>380</v>
      </c>
      <c r="B68" s="4" t="s">
        <v>381</v>
      </c>
      <c r="C68" s="4">
        <v>600</v>
      </c>
      <c r="D68" s="12">
        <v>20300</v>
      </c>
      <c r="E68" s="12"/>
      <c r="F68" s="12">
        <f t="shared" si="5"/>
        <v>20300</v>
      </c>
    </row>
    <row r="69" spans="1:6" ht="63.75" customHeight="1">
      <c r="A69" s="45" t="s">
        <v>387</v>
      </c>
      <c r="B69" s="4" t="s">
        <v>204</v>
      </c>
      <c r="C69" s="4">
        <v>600</v>
      </c>
      <c r="D69" s="12">
        <v>16500</v>
      </c>
      <c r="E69" s="12"/>
      <c r="F69" s="12">
        <f t="shared" si="5"/>
        <v>16500</v>
      </c>
    </row>
    <row r="70" spans="1:6" ht="47.25" customHeight="1">
      <c r="A70" s="45" t="s">
        <v>225</v>
      </c>
      <c r="B70" s="4" t="s">
        <v>226</v>
      </c>
      <c r="C70" s="4">
        <v>600</v>
      </c>
      <c r="D70" s="12">
        <v>2000</v>
      </c>
      <c r="E70" s="12"/>
      <c r="F70" s="12">
        <f t="shared" si="5"/>
        <v>2000</v>
      </c>
    </row>
    <row r="71" spans="1:6" ht="47.25" customHeight="1">
      <c r="A71" s="45" t="s">
        <v>368</v>
      </c>
      <c r="B71" s="4" t="s">
        <v>345</v>
      </c>
      <c r="C71" s="4">
        <v>600</v>
      </c>
      <c r="D71" s="12">
        <v>13000</v>
      </c>
      <c r="E71" s="12"/>
      <c r="F71" s="12">
        <f t="shared" si="5"/>
        <v>13000</v>
      </c>
    </row>
    <row r="72" spans="1:6" ht="32.25" customHeight="1">
      <c r="A72" s="45" t="s">
        <v>227</v>
      </c>
      <c r="B72" s="4" t="s">
        <v>228</v>
      </c>
      <c r="C72" s="4">
        <v>600</v>
      </c>
      <c r="D72" s="12">
        <v>88100</v>
      </c>
      <c r="E72" s="12"/>
      <c r="F72" s="12">
        <f t="shared" si="5"/>
        <v>88100</v>
      </c>
    </row>
    <row r="73" spans="1:6" ht="32.25" customHeight="1">
      <c r="A73" s="44" t="s">
        <v>140</v>
      </c>
      <c r="B73" s="31" t="s">
        <v>141</v>
      </c>
      <c r="C73" s="31"/>
      <c r="D73" s="33">
        <f>SUM(D74:D79)</f>
        <v>3281896.5300000003</v>
      </c>
      <c r="E73" s="33">
        <f>SUM(E74:E79)</f>
        <v>-172178.5</v>
      </c>
      <c r="F73" s="33">
        <f>SUM(F74:F79)</f>
        <v>3109718.0300000003</v>
      </c>
    </row>
    <row r="74" spans="1:6" ht="95.25" customHeight="1">
      <c r="A74" s="45" t="s">
        <v>328</v>
      </c>
      <c r="B74" s="4" t="s">
        <v>229</v>
      </c>
      <c r="C74" s="4">
        <v>200</v>
      </c>
      <c r="D74" s="13">
        <v>483002</v>
      </c>
      <c r="E74" s="12"/>
      <c r="F74" s="12">
        <f aca="true" t="shared" si="6" ref="F74:F79">D74+E74</f>
        <v>483002</v>
      </c>
    </row>
    <row r="75" spans="1:6" ht="61.5" customHeight="1">
      <c r="A75" s="45" t="s">
        <v>205</v>
      </c>
      <c r="B75" s="4" t="s">
        <v>206</v>
      </c>
      <c r="C75" s="4">
        <v>300</v>
      </c>
      <c r="D75" s="13">
        <v>942666.53</v>
      </c>
      <c r="E75" s="12"/>
      <c r="F75" s="12">
        <f t="shared" si="6"/>
        <v>942666.53</v>
      </c>
    </row>
    <row r="76" spans="1:6" ht="61.5" customHeight="1">
      <c r="A76" s="45" t="s">
        <v>359</v>
      </c>
      <c r="B76" s="4" t="s">
        <v>87</v>
      </c>
      <c r="C76" s="4">
        <v>200</v>
      </c>
      <c r="D76" s="13">
        <v>118918</v>
      </c>
      <c r="E76" s="12">
        <v>-42248.5</v>
      </c>
      <c r="F76" s="12">
        <f t="shared" si="6"/>
        <v>76669.5</v>
      </c>
    </row>
    <row r="77" spans="1:6" ht="62.25" customHeight="1">
      <c r="A77" s="45" t="s">
        <v>253</v>
      </c>
      <c r="B77" s="4" t="s">
        <v>124</v>
      </c>
      <c r="C77" s="4">
        <v>200</v>
      </c>
      <c r="D77" s="13">
        <v>344800</v>
      </c>
      <c r="E77" s="12"/>
      <c r="F77" s="12">
        <f t="shared" si="6"/>
        <v>344800</v>
      </c>
    </row>
    <row r="78" spans="1:6" ht="80.25" customHeight="1">
      <c r="A78" s="45" t="s">
        <v>231</v>
      </c>
      <c r="B78" s="4" t="s">
        <v>87</v>
      </c>
      <c r="C78" s="4">
        <v>600</v>
      </c>
      <c r="D78" s="13">
        <v>363510</v>
      </c>
      <c r="E78" s="12">
        <v>-129930</v>
      </c>
      <c r="F78" s="12">
        <f t="shared" si="6"/>
        <v>233580</v>
      </c>
    </row>
    <row r="79" spans="1:6" ht="62.25" customHeight="1">
      <c r="A79" s="45" t="s">
        <v>107</v>
      </c>
      <c r="B79" s="4" t="s">
        <v>124</v>
      </c>
      <c r="C79" s="4">
        <v>600</v>
      </c>
      <c r="D79" s="13">
        <v>1029000</v>
      </c>
      <c r="E79" s="12"/>
      <c r="F79" s="12">
        <f t="shared" si="6"/>
        <v>1029000</v>
      </c>
    </row>
    <row r="80" spans="1:6" ht="33" customHeight="1">
      <c r="A80" s="44" t="s">
        <v>147</v>
      </c>
      <c r="B80" s="31" t="s">
        <v>148</v>
      </c>
      <c r="C80" s="31"/>
      <c r="D80" s="33">
        <f>SUM(D81:D84)</f>
        <v>3845393</v>
      </c>
      <c r="E80" s="33">
        <f>SUM(E81:E84)</f>
        <v>-26363</v>
      </c>
      <c r="F80" s="33">
        <f>SUM(F81:F84)</f>
        <v>3819030</v>
      </c>
    </row>
    <row r="81" spans="1:6" ht="79.5" customHeight="1">
      <c r="A81" s="45" t="s">
        <v>236</v>
      </c>
      <c r="B81" s="4" t="s">
        <v>186</v>
      </c>
      <c r="C81" s="4">
        <v>100</v>
      </c>
      <c r="D81" s="13">
        <v>3072600</v>
      </c>
      <c r="E81" s="12"/>
      <c r="F81" s="12">
        <f>D81+E81</f>
        <v>3072600</v>
      </c>
    </row>
    <row r="82" spans="1:6" ht="63" customHeight="1">
      <c r="A82" s="45" t="s">
        <v>237</v>
      </c>
      <c r="B82" s="4" t="s">
        <v>186</v>
      </c>
      <c r="C82" s="4">
        <v>200</v>
      </c>
      <c r="D82" s="13">
        <f>702500-2100</f>
        <v>700400</v>
      </c>
      <c r="E82" s="12"/>
      <c r="F82" s="12">
        <f>D82+E82</f>
        <v>700400</v>
      </c>
    </row>
    <row r="83" spans="1:6" ht="63" customHeight="1">
      <c r="A83" s="45" t="s">
        <v>237</v>
      </c>
      <c r="B83" s="4" t="s">
        <v>42</v>
      </c>
      <c r="C83" s="4">
        <v>200</v>
      </c>
      <c r="D83" s="13">
        <v>66193</v>
      </c>
      <c r="E83" s="12">
        <v>-26363</v>
      </c>
      <c r="F83" s="12">
        <f>D83+E83</f>
        <v>39830</v>
      </c>
    </row>
    <row r="84" spans="1:6" ht="47.25" customHeight="1">
      <c r="A84" s="45" t="s">
        <v>349</v>
      </c>
      <c r="B84" s="4" t="s">
        <v>186</v>
      </c>
      <c r="C84" s="4">
        <v>800</v>
      </c>
      <c r="D84" s="13">
        <v>6200</v>
      </c>
      <c r="E84" s="12"/>
      <c r="F84" s="12">
        <f>D84+E84</f>
        <v>6200</v>
      </c>
    </row>
    <row r="85" spans="1:6" s="17" customFormat="1" ht="33" customHeight="1">
      <c r="A85" s="80" t="s">
        <v>300</v>
      </c>
      <c r="B85" s="16" t="s">
        <v>4</v>
      </c>
      <c r="C85" s="16"/>
      <c r="D85" s="18">
        <f>D86+D93+D106+D114+D121</f>
        <v>34868600.18</v>
      </c>
      <c r="E85" s="18">
        <f>E86+E93+E106+E114+E121</f>
        <v>4218881.59</v>
      </c>
      <c r="F85" s="18">
        <f>F86+F93+F106+F114+F121</f>
        <v>39087481.769999996</v>
      </c>
    </row>
    <row r="86" spans="1:6" s="17" customFormat="1" ht="63" customHeight="1">
      <c r="A86" s="47" t="s">
        <v>209</v>
      </c>
      <c r="B86" s="31" t="s">
        <v>210</v>
      </c>
      <c r="C86" s="31"/>
      <c r="D86" s="32">
        <f>SUM(D87:D92)</f>
        <v>6199790.18</v>
      </c>
      <c r="E86" s="32">
        <f>SUM(E87:E92)</f>
        <v>490844.14</v>
      </c>
      <c r="F86" s="32">
        <f>SUM(F87:F92)</f>
        <v>6690634.32</v>
      </c>
    </row>
    <row r="87" spans="1:6" ht="61.5" customHeight="1">
      <c r="A87" s="48" t="s">
        <v>327</v>
      </c>
      <c r="B87" s="4" t="s">
        <v>5</v>
      </c>
      <c r="C87" s="4">
        <v>600</v>
      </c>
      <c r="D87" s="13">
        <f>5267500-2100-45100-651000</f>
        <v>4569300</v>
      </c>
      <c r="E87" s="12"/>
      <c r="F87" s="12">
        <f aca="true" t="shared" si="7" ref="F87:F92">D87+E87</f>
        <v>4569300</v>
      </c>
    </row>
    <row r="88" spans="1:6" ht="60.75" customHeight="1">
      <c r="A88" s="48" t="s">
        <v>327</v>
      </c>
      <c r="B88" s="4" t="s">
        <v>46</v>
      </c>
      <c r="C88" s="4">
        <v>600</v>
      </c>
      <c r="D88" s="13">
        <f>215366.18-35000</f>
        <v>180366.18</v>
      </c>
      <c r="E88" s="12">
        <v>-16662.86</v>
      </c>
      <c r="F88" s="12">
        <f t="shared" si="7"/>
        <v>163703.32</v>
      </c>
    </row>
    <row r="89" spans="1:6" ht="47.25" customHeight="1">
      <c r="A89" s="45" t="s">
        <v>95</v>
      </c>
      <c r="B89" s="4" t="s">
        <v>96</v>
      </c>
      <c r="C89" s="4">
        <v>600</v>
      </c>
      <c r="D89" s="13">
        <v>80500</v>
      </c>
      <c r="E89" s="12"/>
      <c r="F89" s="12">
        <f t="shared" si="7"/>
        <v>80500</v>
      </c>
    </row>
    <row r="90" spans="1:6" ht="63">
      <c r="A90" s="45" t="s">
        <v>157</v>
      </c>
      <c r="B90" s="4" t="s">
        <v>554</v>
      </c>
      <c r="C90" s="4">
        <v>600</v>
      </c>
      <c r="D90" s="13">
        <v>12160</v>
      </c>
      <c r="E90" s="12"/>
      <c r="F90" s="12">
        <f t="shared" si="7"/>
        <v>12160</v>
      </c>
    </row>
    <row r="91" spans="1:6" ht="63" customHeight="1">
      <c r="A91" s="45" t="s">
        <v>523</v>
      </c>
      <c r="B91" s="4" t="s">
        <v>6</v>
      </c>
      <c r="C91" s="4">
        <v>600</v>
      </c>
      <c r="D91" s="13">
        <v>651000</v>
      </c>
      <c r="E91" s="12"/>
      <c r="F91" s="12">
        <f t="shared" si="7"/>
        <v>651000</v>
      </c>
    </row>
    <row r="92" spans="1:6" ht="79.5" customHeight="1">
      <c r="A92" s="45" t="s">
        <v>453</v>
      </c>
      <c r="B92" s="4" t="s">
        <v>105</v>
      </c>
      <c r="C92" s="4">
        <v>600</v>
      </c>
      <c r="D92" s="13">
        <v>706464</v>
      </c>
      <c r="E92" s="12">
        <v>507507</v>
      </c>
      <c r="F92" s="12">
        <f t="shared" si="7"/>
        <v>1213971</v>
      </c>
    </row>
    <row r="93" spans="1:6" ht="30" customHeight="1">
      <c r="A93" s="44" t="s">
        <v>211</v>
      </c>
      <c r="B93" s="31" t="s">
        <v>212</v>
      </c>
      <c r="C93" s="31"/>
      <c r="D93" s="33">
        <f>SUM(D94:D105)</f>
        <v>18000536</v>
      </c>
      <c r="E93" s="33">
        <f>SUM(E94:E105)</f>
        <v>1372949</v>
      </c>
      <c r="F93" s="33">
        <f>SUM(F94:F105)</f>
        <v>19373485</v>
      </c>
    </row>
    <row r="94" spans="1:6" ht="80.25" customHeight="1">
      <c r="A94" s="48" t="s">
        <v>7</v>
      </c>
      <c r="B94" s="4" t="s">
        <v>22</v>
      </c>
      <c r="C94" s="4">
        <v>600</v>
      </c>
      <c r="D94" s="13">
        <v>8127000</v>
      </c>
      <c r="E94" s="12"/>
      <c r="F94" s="12">
        <f>D94+E94</f>
        <v>8127000</v>
      </c>
    </row>
    <row r="95" spans="1:6" ht="110.25" customHeight="1">
      <c r="A95" s="59" t="s">
        <v>372</v>
      </c>
      <c r="B95" s="4" t="s">
        <v>89</v>
      </c>
      <c r="C95" s="4">
        <v>600</v>
      </c>
      <c r="D95" s="13">
        <v>750000</v>
      </c>
      <c r="E95" s="12"/>
      <c r="F95" s="12">
        <f aca="true" t="shared" si="8" ref="F95:F105">D95+E95</f>
        <v>750000</v>
      </c>
    </row>
    <row r="96" spans="1:6" ht="93" customHeight="1">
      <c r="A96" s="48" t="s">
        <v>9</v>
      </c>
      <c r="B96" s="4" t="s">
        <v>8</v>
      </c>
      <c r="C96" s="4">
        <v>600</v>
      </c>
      <c r="D96" s="13">
        <v>760450</v>
      </c>
      <c r="E96" s="12">
        <v>116350</v>
      </c>
      <c r="F96" s="12">
        <f t="shared" si="8"/>
        <v>876800</v>
      </c>
    </row>
    <row r="97" spans="1:6" ht="93" customHeight="1">
      <c r="A97" s="48" t="s">
        <v>165</v>
      </c>
      <c r="B97" s="4" t="s">
        <v>467</v>
      </c>
      <c r="C97" s="4">
        <v>600</v>
      </c>
      <c r="D97" s="13">
        <v>94550</v>
      </c>
      <c r="E97" s="12">
        <v>-39350</v>
      </c>
      <c r="F97" s="12">
        <f t="shared" si="8"/>
        <v>55200</v>
      </c>
    </row>
    <row r="98" spans="1:6" ht="93.75" customHeight="1">
      <c r="A98" s="48" t="s">
        <v>249</v>
      </c>
      <c r="B98" s="4" t="s">
        <v>10</v>
      </c>
      <c r="C98" s="4">
        <v>600</v>
      </c>
      <c r="D98" s="13">
        <v>1867700</v>
      </c>
      <c r="E98" s="12"/>
      <c r="F98" s="12">
        <f t="shared" si="8"/>
        <v>1867700</v>
      </c>
    </row>
    <row r="99" spans="1:6" ht="111" customHeight="1">
      <c r="A99" s="48" t="s">
        <v>29</v>
      </c>
      <c r="B99" s="4" t="s">
        <v>468</v>
      </c>
      <c r="C99" s="4">
        <v>600</v>
      </c>
      <c r="D99" s="13">
        <v>132300</v>
      </c>
      <c r="E99" s="12"/>
      <c r="F99" s="12">
        <f t="shared" si="8"/>
        <v>132300</v>
      </c>
    </row>
    <row r="100" spans="1:6" ht="93.75" customHeight="1">
      <c r="A100" s="48" t="s">
        <v>187</v>
      </c>
      <c r="B100" s="4" t="s">
        <v>250</v>
      </c>
      <c r="C100" s="4">
        <v>600</v>
      </c>
      <c r="D100" s="13">
        <v>1014000</v>
      </c>
      <c r="E100" s="12"/>
      <c r="F100" s="12">
        <f t="shared" si="8"/>
        <v>1014000</v>
      </c>
    </row>
    <row r="101" spans="1:6" ht="109.5" customHeight="1">
      <c r="A101" s="48" t="s">
        <v>316</v>
      </c>
      <c r="B101" s="4" t="s">
        <v>469</v>
      </c>
      <c r="C101" s="4">
        <v>600</v>
      </c>
      <c r="D101" s="13">
        <v>86000</v>
      </c>
      <c r="E101" s="12"/>
      <c r="F101" s="12">
        <f t="shared" si="8"/>
        <v>86000</v>
      </c>
    </row>
    <row r="102" spans="1:6" ht="95.25" customHeight="1">
      <c r="A102" s="48" t="s">
        <v>254</v>
      </c>
      <c r="B102" s="4" t="s">
        <v>251</v>
      </c>
      <c r="C102" s="4">
        <v>600</v>
      </c>
      <c r="D102" s="13">
        <v>2954200</v>
      </c>
      <c r="E102" s="12">
        <v>179400</v>
      </c>
      <c r="F102" s="12">
        <f t="shared" si="8"/>
        <v>3133600</v>
      </c>
    </row>
    <row r="103" spans="1:6" ht="108.75" customHeight="1">
      <c r="A103" s="48" t="s">
        <v>92</v>
      </c>
      <c r="B103" s="4" t="s">
        <v>146</v>
      </c>
      <c r="C103" s="4">
        <v>600</v>
      </c>
      <c r="D103" s="13">
        <v>94600</v>
      </c>
      <c r="E103" s="12">
        <v>10900</v>
      </c>
      <c r="F103" s="12">
        <f t="shared" si="8"/>
        <v>105500</v>
      </c>
    </row>
    <row r="104" spans="1:6" ht="80.25" customHeight="1">
      <c r="A104" s="48" t="s">
        <v>40</v>
      </c>
      <c r="B104" s="4" t="s">
        <v>41</v>
      </c>
      <c r="C104" s="4">
        <v>600</v>
      </c>
      <c r="D104" s="13">
        <v>2119736</v>
      </c>
      <c r="E104" s="12">
        <v>905649</v>
      </c>
      <c r="F104" s="12">
        <f t="shared" si="8"/>
        <v>3025385</v>
      </c>
    </row>
    <row r="105" spans="1:6" ht="46.5" customHeight="1">
      <c r="A105" s="48" t="s">
        <v>196</v>
      </c>
      <c r="B105" s="4" t="s">
        <v>0</v>
      </c>
      <c r="C105" s="4">
        <v>600</v>
      </c>
      <c r="D105" s="13">
        <v>0</v>
      </c>
      <c r="E105" s="12">
        <v>200000</v>
      </c>
      <c r="F105" s="12">
        <f t="shared" si="8"/>
        <v>200000</v>
      </c>
    </row>
    <row r="106" spans="1:6" ht="32.25" customHeight="1">
      <c r="A106" s="49" t="s">
        <v>213</v>
      </c>
      <c r="B106" s="31" t="s">
        <v>214</v>
      </c>
      <c r="C106" s="31"/>
      <c r="D106" s="33">
        <f>SUM(D107:D113)</f>
        <v>7881170.81</v>
      </c>
      <c r="E106" s="33">
        <f>SUM(E107:E113)</f>
        <v>725840.81</v>
      </c>
      <c r="F106" s="33">
        <f>SUM(F107:F113)</f>
        <v>8607011.620000001</v>
      </c>
    </row>
    <row r="107" spans="1:6" ht="96" customHeight="1">
      <c r="A107" s="48" t="s">
        <v>278</v>
      </c>
      <c r="B107" s="4" t="s">
        <v>21</v>
      </c>
      <c r="C107" s="4">
        <v>600</v>
      </c>
      <c r="D107" s="13">
        <v>3290600</v>
      </c>
      <c r="E107" s="12"/>
      <c r="F107" s="12">
        <f>D107+E107</f>
        <v>3290600</v>
      </c>
    </row>
    <row r="108" spans="1:6" ht="125.25" customHeight="1">
      <c r="A108" s="55" t="s">
        <v>302</v>
      </c>
      <c r="B108" s="56" t="s">
        <v>252</v>
      </c>
      <c r="C108" s="4">
        <v>600</v>
      </c>
      <c r="D108" s="13">
        <v>350000</v>
      </c>
      <c r="E108" s="12"/>
      <c r="F108" s="12">
        <f aca="true" t="shared" si="9" ref="F108:F113">D108+E108</f>
        <v>350000</v>
      </c>
    </row>
    <row r="109" spans="1:6" ht="77.25" customHeight="1">
      <c r="A109" s="55" t="s">
        <v>347</v>
      </c>
      <c r="B109" s="56" t="s">
        <v>238</v>
      </c>
      <c r="C109" s="4">
        <v>600</v>
      </c>
      <c r="D109" s="13">
        <f>2388600-2100-8000</f>
        <v>2378500</v>
      </c>
      <c r="E109" s="12"/>
      <c r="F109" s="12">
        <f t="shared" si="9"/>
        <v>2378500</v>
      </c>
    </row>
    <row r="110" spans="1:6" ht="94.5">
      <c r="A110" s="55" t="s">
        <v>63</v>
      </c>
      <c r="B110" s="56" t="s">
        <v>346</v>
      </c>
      <c r="C110" s="4">
        <v>600</v>
      </c>
      <c r="D110" s="13">
        <v>147582.81</v>
      </c>
      <c r="E110" s="12">
        <v>-6670.19</v>
      </c>
      <c r="F110" s="12">
        <f t="shared" si="9"/>
        <v>140912.62</v>
      </c>
    </row>
    <row r="111" spans="1:6" ht="65.25" customHeight="1">
      <c r="A111" s="55" t="s">
        <v>318</v>
      </c>
      <c r="B111" s="56" t="s">
        <v>470</v>
      </c>
      <c r="C111" s="4">
        <v>600</v>
      </c>
      <c r="D111" s="13">
        <v>0</v>
      </c>
      <c r="E111" s="12"/>
      <c r="F111" s="12">
        <f t="shared" si="9"/>
        <v>0</v>
      </c>
    </row>
    <row r="112" spans="1:6" ht="76.5" customHeight="1">
      <c r="A112" s="48" t="s">
        <v>40</v>
      </c>
      <c r="B112" s="4" t="s">
        <v>451</v>
      </c>
      <c r="C112" s="4">
        <v>600</v>
      </c>
      <c r="D112" s="13">
        <v>1714488</v>
      </c>
      <c r="E112" s="12">
        <v>732511</v>
      </c>
      <c r="F112" s="12">
        <f t="shared" si="9"/>
        <v>2446999</v>
      </c>
    </row>
    <row r="113" spans="1:6" ht="48" customHeight="1">
      <c r="A113" s="48" t="s">
        <v>505</v>
      </c>
      <c r="B113" s="4" t="s">
        <v>506</v>
      </c>
      <c r="C113" s="4">
        <v>600</v>
      </c>
      <c r="D113" s="13">
        <v>0</v>
      </c>
      <c r="E113" s="12"/>
      <c r="F113" s="12">
        <f t="shared" si="9"/>
        <v>0</v>
      </c>
    </row>
    <row r="114" spans="1:6" ht="47.25" customHeight="1">
      <c r="A114" s="44" t="s">
        <v>215</v>
      </c>
      <c r="B114" s="31" t="s">
        <v>216</v>
      </c>
      <c r="C114" s="31"/>
      <c r="D114" s="33">
        <f>SUM(D115:D120)</f>
        <v>2733030.19</v>
      </c>
      <c r="E114" s="33">
        <f>SUM(E115:E120)</f>
        <v>1629072.64</v>
      </c>
      <c r="F114" s="33">
        <f>SUM(F115:F120)</f>
        <v>4362102.83</v>
      </c>
    </row>
    <row r="115" spans="1:6" ht="48" customHeight="1">
      <c r="A115" s="48" t="s">
        <v>279</v>
      </c>
      <c r="B115" s="4" t="s">
        <v>280</v>
      </c>
      <c r="C115" s="4">
        <v>600</v>
      </c>
      <c r="D115" s="13">
        <f>2234400-3500-70824+500-16600</f>
        <v>2143976</v>
      </c>
      <c r="E115" s="12">
        <v>-78950</v>
      </c>
      <c r="F115" s="12">
        <f aca="true" t="shared" si="10" ref="F115:F120">D115+E115</f>
        <v>2065026</v>
      </c>
    </row>
    <row r="116" spans="1:6" ht="48" customHeight="1">
      <c r="A116" s="48" t="s">
        <v>279</v>
      </c>
      <c r="B116" s="4" t="s">
        <v>47</v>
      </c>
      <c r="C116" s="4">
        <v>600</v>
      </c>
      <c r="D116" s="13">
        <v>206505.19</v>
      </c>
      <c r="E116" s="12">
        <v>-4111.36</v>
      </c>
      <c r="F116" s="12">
        <f t="shared" si="10"/>
        <v>202393.83000000002</v>
      </c>
    </row>
    <row r="117" spans="1:6" ht="47.25" customHeight="1">
      <c r="A117" s="48" t="s">
        <v>101</v>
      </c>
      <c r="B117" s="56" t="s">
        <v>102</v>
      </c>
      <c r="C117" s="4">
        <v>600</v>
      </c>
      <c r="D117" s="13">
        <v>70824</v>
      </c>
      <c r="E117" s="12"/>
      <c r="F117" s="12">
        <f t="shared" si="10"/>
        <v>70824</v>
      </c>
    </row>
    <row r="118" spans="1:6" ht="78.75" customHeight="1">
      <c r="A118" s="48" t="s">
        <v>40</v>
      </c>
      <c r="B118" s="4" t="s">
        <v>452</v>
      </c>
      <c r="C118" s="4">
        <v>600</v>
      </c>
      <c r="D118" s="13">
        <v>311725</v>
      </c>
      <c r="E118" s="12">
        <v>133184</v>
      </c>
      <c r="F118" s="12">
        <f t="shared" si="10"/>
        <v>444909</v>
      </c>
    </row>
    <row r="119" spans="1:6" ht="47.25" customHeight="1">
      <c r="A119" s="48" t="s">
        <v>196</v>
      </c>
      <c r="B119" s="4" t="s">
        <v>197</v>
      </c>
      <c r="C119" s="4">
        <v>600</v>
      </c>
      <c r="D119" s="13">
        <v>0</v>
      </c>
      <c r="E119" s="12">
        <v>1500000</v>
      </c>
      <c r="F119" s="12">
        <f t="shared" si="10"/>
        <v>1500000</v>
      </c>
    </row>
    <row r="120" spans="1:6" ht="48" customHeight="1">
      <c r="A120" s="59" t="s">
        <v>198</v>
      </c>
      <c r="B120" s="5" t="s">
        <v>199</v>
      </c>
      <c r="C120" s="4">
        <v>600</v>
      </c>
      <c r="D120" s="13">
        <v>0</v>
      </c>
      <c r="E120" s="12">
        <v>78950</v>
      </c>
      <c r="F120" s="12">
        <f t="shared" si="10"/>
        <v>78950</v>
      </c>
    </row>
    <row r="121" spans="1:6" ht="51.75" customHeight="1">
      <c r="A121" s="44" t="s">
        <v>151</v>
      </c>
      <c r="B121" s="31" t="s">
        <v>152</v>
      </c>
      <c r="C121" s="6"/>
      <c r="D121" s="33">
        <f>SUM(D122:D123)</f>
        <v>54073</v>
      </c>
      <c r="E121" s="33">
        <f>SUM(E122:E123)</f>
        <v>175</v>
      </c>
      <c r="F121" s="33">
        <f>SUM(F122:F123)</f>
        <v>54248</v>
      </c>
    </row>
    <row r="122" spans="1:6" ht="48.75" customHeight="1">
      <c r="A122" s="48" t="s">
        <v>505</v>
      </c>
      <c r="B122" s="4" t="s">
        <v>149</v>
      </c>
      <c r="C122" s="4">
        <v>600</v>
      </c>
      <c r="D122" s="13">
        <v>4073</v>
      </c>
      <c r="E122" s="12">
        <v>175</v>
      </c>
      <c r="F122" s="12">
        <f>D122+E122</f>
        <v>4248</v>
      </c>
    </row>
    <row r="123" spans="1:6" ht="63.75" customHeight="1">
      <c r="A123" s="48" t="s">
        <v>150</v>
      </c>
      <c r="B123" s="4" t="s">
        <v>323</v>
      </c>
      <c r="C123" s="4">
        <v>600</v>
      </c>
      <c r="D123" s="13">
        <v>50000</v>
      </c>
      <c r="E123" s="12"/>
      <c r="F123" s="12">
        <f>D123+E123</f>
        <v>50000</v>
      </c>
    </row>
    <row r="124" spans="1:6" s="17" customFormat="1" ht="45" customHeight="1">
      <c r="A124" s="80" t="s">
        <v>131</v>
      </c>
      <c r="B124" s="16" t="s">
        <v>281</v>
      </c>
      <c r="C124" s="16"/>
      <c r="D124" s="18">
        <f>D125+D138+D149+D154+D160</f>
        <v>37432460.1</v>
      </c>
      <c r="E124" s="18">
        <f>E125+E138+E149+E154+E160</f>
        <v>-300241.84</v>
      </c>
      <c r="F124" s="18">
        <f>F125+F138+F149+F154+F160</f>
        <v>37132218.26</v>
      </c>
    </row>
    <row r="125" spans="1:6" s="17" customFormat="1" ht="32.25" customHeight="1">
      <c r="A125" s="47" t="s">
        <v>217</v>
      </c>
      <c r="B125" s="34" t="s">
        <v>218</v>
      </c>
      <c r="C125" s="34"/>
      <c r="D125" s="35">
        <f>SUM(D126:D137)</f>
        <v>4470002</v>
      </c>
      <c r="E125" s="35">
        <f>SUM(E126:E137)</f>
        <v>14086</v>
      </c>
      <c r="F125" s="35">
        <f>SUM(F126:F137)</f>
        <v>4484088</v>
      </c>
    </row>
    <row r="126" spans="1:6" ht="32.25" customHeight="1">
      <c r="A126" s="48" t="s">
        <v>178</v>
      </c>
      <c r="B126" s="4" t="s">
        <v>498</v>
      </c>
      <c r="C126" s="4">
        <v>800</v>
      </c>
      <c r="D126" s="13">
        <v>300000</v>
      </c>
      <c r="E126" s="12"/>
      <c r="F126" s="12">
        <f>D126+E126</f>
        <v>300000</v>
      </c>
    </row>
    <row r="127" spans="1:6" ht="62.25" customHeight="1">
      <c r="A127" s="45" t="s">
        <v>499</v>
      </c>
      <c r="B127" s="4" t="s">
        <v>240</v>
      </c>
      <c r="C127" s="4">
        <v>100</v>
      </c>
      <c r="D127" s="13">
        <f>3463100</f>
        <v>3463100</v>
      </c>
      <c r="E127" s="12"/>
      <c r="F127" s="12">
        <f aca="true" t="shared" si="11" ref="F127:F137">D127+E127</f>
        <v>3463100</v>
      </c>
    </row>
    <row r="128" spans="1:6" ht="47.25" customHeight="1">
      <c r="A128" s="45" t="s">
        <v>239</v>
      </c>
      <c r="B128" s="4" t="s">
        <v>240</v>
      </c>
      <c r="C128" s="4">
        <v>200</v>
      </c>
      <c r="D128" s="13">
        <v>106400</v>
      </c>
      <c r="E128" s="12"/>
      <c r="F128" s="12">
        <f t="shared" si="11"/>
        <v>106400</v>
      </c>
    </row>
    <row r="129" spans="1:6" ht="47.25" customHeight="1">
      <c r="A129" s="45" t="s">
        <v>549</v>
      </c>
      <c r="B129" s="4" t="s">
        <v>66</v>
      </c>
      <c r="C129" s="4">
        <v>200</v>
      </c>
      <c r="D129" s="13">
        <v>6409</v>
      </c>
      <c r="E129" s="12">
        <v>719</v>
      </c>
      <c r="F129" s="12">
        <f t="shared" si="11"/>
        <v>7128</v>
      </c>
    </row>
    <row r="130" spans="1:6" ht="30" customHeight="1">
      <c r="A130" s="45" t="s">
        <v>241</v>
      </c>
      <c r="B130" s="4" t="s">
        <v>240</v>
      </c>
      <c r="C130" s="4">
        <v>800</v>
      </c>
      <c r="D130" s="13">
        <v>100</v>
      </c>
      <c r="E130" s="12"/>
      <c r="F130" s="12">
        <f t="shared" si="11"/>
        <v>100</v>
      </c>
    </row>
    <row r="131" spans="1:6" ht="61.5" customHeight="1">
      <c r="A131" s="45" t="s">
        <v>242</v>
      </c>
      <c r="B131" s="4" t="s">
        <v>243</v>
      </c>
      <c r="C131" s="4">
        <v>200</v>
      </c>
      <c r="D131" s="13">
        <f>270200-45000</f>
        <v>225200</v>
      </c>
      <c r="E131" s="12"/>
      <c r="F131" s="12">
        <f t="shared" si="11"/>
        <v>225200</v>
      </c>
    </row>
    <row r="132" spans="1:6" ht="66.75" customHeight="1">
      <c r="A132" s="45" t="s">
        <v>67</v>
      </c>
      <c r="B132" s="4" t="s">
        <v>555</v>
      </c>
      <c r="C132" s="4">
        <v>200</v>
      </c>
      <c r="D132" s="13">
        <v>21993</v>
      </c>
      <c r="E132" s="12">
        <v>13367</v>
      </c>
      <c r="F132" s="12">
        <f t="shared" si="11"/>
        <v>35360</v>
      </c>
    </row>
    <row r="133" spans="1:6" ht="81" customHeight="1">
      <c r="A133" s="50" t="s">
        <v>282</v>
      </c>
      <c r="B133" s="4" t="s">
        <v>245</v>
      </c>
      <c r="C133" s="4">
        <v>100</v>
      </c>
      <c r="D133" s="13">
        <v>8100</v>
      </c>
      <c r="E133" s="12"/>
      <c r="F133" s="12">
        <f t="shared" si="11"/>
        <v>8100</v>
      </c>
    </row>
    <row r="134" spans="1:6" ht="81" customHeight="1">
      <c r="A134" s="50" t="s">
        <v>312</v>
      </c>
      <c r="B134" s="4" t="s">
        <v>246</v>
      </c>
      <c r="C134" s="4">
        <v>100</v>
      </c>
      <c r="D134" s="13">
        <v>20200</v>
      </c>
      <c r="E134" s="12"/>
      <c r="F134" s="12">
        <f t="shared" si="11"/>
        <v>20200</v>
      </c>
    </row>
    <row r="135" spans="1:6" ht="78.75" customHeight="1">
      <c r="A135" s="50" t="s">
        <v>313</v>
      </c>
      <c r="B135" s="4" t="s">
        <v>247</v>
      </c>
      <c r="C135" s="4">
        <v>100</v>
      </c>
      <c r="D135" s="13">
        <v>7100</v>
      </c>
      <c r="E135" s="12"/>
      <c r="F135" s="12">
        <f t="shared" si="11"/>
        <v>7100</v>
      </c>
    </row>
    <row r="136" spans="1:6" ht="78.75" customHeight="1">
      <c r="A136" s="50" t="s">
        <v>314</v>
      </c>
      <c r="B136" s="4" t="s">
        <v>244</v>
      </c>
      <c r="C136" s="4">
        <v>100</v>
      </c>
      <c r="D136" s="13">
        <v>14000</v>
      </c>
      <c r="E136" s="12"/>
      <c r="F136" s="12">
        <f t="shared" si="11"/>
        <v>14000</v>
      </c>
    </row>
    <row r="137" spans="1:6" ht="32.25" customHeight="1">
      <c r="A137" s="50" t="s">
        <v>235</v>
      </c>
      <c r="B137" s="4" t="s">
        <v>234</v>
      </c>
      <c r="C137" s="4">
        <v>700</v>
      </c>
      <c r="D137" s="13">
        <v>297400</v>
      </c>
      <c r="E137" s="12"/>
      <c r="F137" s="12">
        <f t="shared" si="11"/>
        <v>297400</v>
      </c>
    </row>
    <row r="138" spans="1:6" ht="48.75" customHeight="1">
      <c r="A138" s="44" t="s">
        <v>219</v>
      </c>
      <c r="B138" s="31" t="s">
        <v>220</v>
      </c>
      <c r="C138" s="31"/>
      <c r="D138" s="33">
        <f>SUM(D139:D148)</f>
        <v>2338835.99</v>
      </c>
      <c r="E138" s="33">
        <f>SUM(E139:E148)</f>
        <v>-110146</v>
      </c>
      <c r="F138" s="33">
        <f>SUM(F139:F148)</f>
        <v>2228689.99</v>
      </c>
    </row>
    <row r="139" spans="1:6" ht="62.25" customHeight="1">
      <c r="A139" s="45" t="s">
        <v>499</v>
      </c>
      <c r="B139" s="4" t="s">
        <v>164</v>
      </c>
      <c r="C139" s="4">
        <v>100</v>
      </c>
      <c r="D139" s="13">
        <v>1841800</v>
      </c>
      <c r="E139" s="12"/>
      <c r="F139" s="12">
        <f>D139+E139</f>
        <v>1841800</v>
      </c>
    </row>
    <row r="140" spans="1:6" ht="47.25" customHeight="1">
      <c r="A140" s="45" t="s">
        <v>239</v>
      </c>
      <c r="B140" s="4" t="s">
        <v>164</v>
      </c>
      <c r="C140" s="4">
        <v>200</v>
      </c>
      <c r="D140" s="13">
        <f>76100-13100+6800</f>
        <v>69800</v>
      </c>
      <c r="E140" s="12">
        <v>41300</v>
      </c>
      <c r="F140" s="12">
        <f aca="true" t="shared" si="12" ref="F140:F148">D140+E140</f>
        <v>111100</v>
      </c>
    </row>
    <row r="141" spans="1:6" ht="47.25" customHeight="1">
      <c r="A141" s="45" t="s">
        <v>239</v>
      </c>
      <c r="B141" s="4" t="s">
        <v>69</v>
      </c>
      <c r="C141" s="4">
        <v>200</v>
      </c>
      <c r="D141" s="13">
        <v>52198</v>
      </c>
      <c r="E141" s="12">
        <v>-46446</v>
      </c>
      <c r="F141" s="12">
        <f t="shared" si="12"/>
        <v>5752</v>
      </c>
    </row>
    <row r="142" spans="1:6" ht="60.75" customHeight="1">
      <c r="A142" s="45" t="s">
        <v>391</v>
      </c>
      <c r="B142" s="4" t="s">
        <v>320</v>
      </c>
      <c r="C142" s="4">
        <v>200</v>
      </c>
      <c r="D142" s="13">
        <v>200000</v>
      </c>
      <c r="E142" s="12"/>
      <c r="F142" s="12">
        <f t="shared" si="12"/>
        <v>200000</v>
      </c>
    </row>
    <row r="143" spans="1:6" ht="66" customHeight="1">
      <c r="A143" s="45" t="s">
        <v>72</v>
      </c>
      <c r="B143" s="4" t="s">
        <v>73</v>
      </c>
      <c r="C143" s="4">
        <v>200</v>
      </c>
      <c r="D143" s="13">
        <v>105000</v>
      </c>
      <c r="E143" s="12">
        <f>-104624.75-375.25</f>
        <v>-105000</v>
      </c>
      <c r="F143" s="12">
        <f t="shared" si="12"/>
        <v>0</v>
      </c>
    </row>
    <row r="144" spans="1:6" ht="46.5" customHeight="1">
      <c r="A144" s="53" t="s">
        <v>111</v>
      </c>
      <c r="B144" s="5" t="s">
        <v>84</v>
      </c>
      <c r="C144" s="4">
        <v>200</v>
      </c>
      <c r="D144" s="13">
        <v>19237.99</v>
      </c>
      <c r="E144" s="12"/>
      <c r="F144" s="12">
        <f t="shared" si="12"/>
        <v>19237.99</v>
      </c>
    </row>
    <row r="145" spans="1:6" ht="96" customHeight="1">
      <c r="A145" s="50" t="s">
        <v>26</v>
      </c>
      <c r="B145" s="4" t="s">
        <v>270</v>
      </c>
      <c r="C145" s="4">
        <v>100</v>
      </c>
      <c r="D145" s="13">
        <v>12700</v>
      </c>
      <c r="E145" s="12"/>
      <c r="F145" s="12">
        <f t="shared" si="12"/>
        <v>12700</v>
      </c>
    </row>
    <row r="146" spans="1:6" ht="96" customHeight="1">
      <c r="A146" s="50" t="s">
        <v>59</v>
      </c>
      <c r="B146" s="4" t="s">
        <v>271</v>
      </c>
      <c r="C146" s="4">
        <v>100</v>
      </c>
      <c r="D146" s="13">
        <v>12700</v>
      </c>
      <c r="E146" s="12"/>
      <c r="F146" s="12">
        <f t="shared" si="12"/>
        <v>12700</v>
      </c>
    </row>
    <row r="147" spans="1:6" ht="97.5" customHeight="1">
      <c r="A147" s="50" t="s">
        <v>255</v>
      </c>
      <c r="B147" s="4" t="s">
        <v>272</v>
      </c>
      <c r="C147" s="4">
        <v>100</v>
      </c>
      <c r="D147" s="13">
        <v>12700</v>
      </c>
      <c r="E147" s="12"/>
      <c r="F147" s="12">
        <f t="shared" si="12"/>
        <v>12700</v>
      </c>
    </row>
    <row r="148" spans="1:6" ht="96" customHeight="1">
      <c r="A148" s="50" t="s">
        <v>269</v>
      </c>
      <c r="B148" s="4" t="s">
        <v>273</v>
      </c>
      <c r="C148" s="4">
        <v>100</v>
      </c>
      <c r="D148" s="13">
        <v>12700</v>
      </c>
      <c r="E148" s="12"/>
      <c r="F148" s="12">
        <f t="shared" si="12"/>
        <v>12700</v>
      </c>
    </row>
    <row r="149" spans="1:6" ht="31.5" customHeight="1">
      <c r="A149" s="49" t="s">
        <v>221</v>
      </c>
      <c r="B149" s="31" t="s">
        <v>222</v>
      </c>
      <c r="C149" s="31"/>
      <c r="D149" s="33">
        <f>SUM(D150:D153)</f>
        <v>1995077.38</v>
      </c>
      <c r="E149" s="33">
        <f>SUM(E150:E153)</f>
        <v>-1499.38</v>
      </c>
      <c r="F149" s="33">
        <f>SUM(F150:F153)</f>
        <v>1993578</v>
      </c>
    </row>
    <row r="150" spans="1:6" ht="62.25" customHeight="1">
      <c r="A150" s="45" t="s">
        <v>499</v>
      </c>
      <c r="B150" s="4" t="s">
        <v>274</v>
      </c>
      <c r="C150" s="4">
        <v>100</v>
      </c>
      <c r="D150" s="13">
        <v>1823100</v>
      </c>
      <c r="E150" s="12"/>
      <c r="F150" s="12">
        <f>D150+E150</f>
        <v>1823100</v>
      </c>
    </row>
    <row r="151" spans="1:6" ht="47.25" customHeight="1">
      <c r="A151" s="45" t="s">
        <v>239</v>
      </c>
      <c r="B151" s="4" t="s">
        <v>274</v>
      </c>
      <c r="C151" s="4">
        <v>200</v>
      </c>
      <c r="D151" s="13">
        <f>118000-1500</f>
        <v>116500</v>
      </c>
      <c r="E151" s="12"/>
      <c r="F151" s="12">
        <f>D151+E151</f>
        <v>116500</v>
      </c>
    </row>
    <row r="152" spans="1:6" ht="47.25" customHeight="1">
      <c r="A152" s="45" t="s">
        <v>239</v>
      </c>
      <c r="B152" s="4" t="s">
        <v>43</v>
      </c>
      <c r="C152" s="4">
        <v>200</v>
      </c>
      <c r="D152" s="13">
        <f>57415.37-19237.99</f>
        <v>38177.380000000005</v>
      </c>
      <c r="E152" s="12">
        <v>-1499.38</v>
      </c>
      <c r="F152" s="12">
        <f>D152+E152</f>
        <v>36678.00000000001</v>
      </c>
    </row>
    <row r="153" spans="1:6" ht="31.5" customHeight="1">
      <c r="A153" s="45" t="s">
        <v>241</v>
      </c>
      <c r="B153" s="4" t="s">
        <v>274</v>
      </c>
      <c r="C153" s="4">
        <v>800</v>
      </c>
      <c r="D153" s="13">
        <v>17300</v>
      </c>
      <c r="E153" s="12"/>
      <c r="F153" s="12">
        <f>D153+E153</f>
        <v>17300</v>
      </c>
    </row>
    <row r="154" spans="1:6" ht="78.75" customHeight="1">
      <c r="A154" s="49" t="s">
        <v>532</v>
      </c>
      <c r="B154" s="31" t="s">
        <v>533</v>
      </c>
      <c r="C154" s="31"/>
      <c r="D154" s="33">
        <f>SUM(D155:D159)</f>
        <v>10290811.52</v>
      </c>
      <c r="E154" s="33">
        <f>SUM(E155:E159)</f>
        <v>-108528.25</v>
      </c>
      <c r="F154" s="33">
        <f>SUM(F155:F159)</f>
        <v>10182283.27</v>
      </c>
    </row>
    <row r="155" spans="1:6" ht="47.25" customHeight="1">
      <c r="A155" s="48" t="s">
        <v>36</v>
      </c>
      <c r="B155" s="4" t="s">
        <v>275</v>
      </c>
      <c r="C155" s="4">
        <v>600</v>
      </c>
      <c r="D155" s="13">
        <f>4674800-2100</f>
        <v>4672700</v>
      </c>
      <c r="E155" s="12"/>
      <c r="F155" s="12">
        <f>D155+E155</f>
        <v>4672700</v>
      </c>
    </row>
    <row r="156" spans="1:6" ht="47.25">
      <c r="A156" s="48" t="s">
        <v>550</v>
      </c>
      <c r="B156" s="4" t="s">
        <v>48</v>
      </c>
      <c r="C156" s="4">
        <v>600</v>
      </c>
      <c r="D156" s="13">
        <v>556536.52</v>
      </c>
      <c r="E156" s="12">
        <v>-111433.25</v>
      </c>
      <c r="F156" s="12">
        <f>D156+E156</f>
        <v>445103.27</v>
      </c>
    </row>
    <row r="157" spans="1:6" ht="66.75" customHeight="1">
      <c r="A157" s="45" t="s">
        <v>499</v>
      </c>
      <c r="B157" s="4" t="s">
        <v>276</v>
      </c>
      <c r="C157" s="4">
        <v>100</v>
      </c>
      <c r="D157" s="13">
        <v>4897300</v>
      </c>
      <c r="E157" s="12"/>
      <c r="F157" s="12">
        <f>D157+E157</f>
        <v>4897300</v>
      </c>
    </row>
    <row r="158" spans="1:6" ht="50.25" customHeight="1">
      <c r="A158" s="45" t="s">
        <v>239</v>
      </c>
      <c r="B158" s="4" t="s">
        <v>276</v>
      </c>
      <c r="C158" s="4">
        <v>200</v>
      </c>
      <c r="D158" s="13">
        <f>129300+15500+18800</f>
        <v>163600</v>
      </c>
      <c r="E158" s="12"/>
      <c r="F158" s="12">
        <f>D158+E158</f>
        <v>163600</v>
      </c>
    </row>
    <row r="159" spans="1:6" ht="52.5" customHeight="1">
      <c r="A159" s="45" t="s">
        <v>551</v>
      </c>
      <c r="B159" s="4" t="s">
        <v>68</v>
      </c>
      <c r="C159" s="4">
        <v>200</v>
      </c>
      <c r="D159" s="13">
        <v>675</v>
      </c>
      <c r="E159" s="12">
        <v>2905</v>
      </c>
      <c r="F159" s="12">
        <f>D159+E159</f>
        <v>3580</v>
      </c>
    </row>
    <row r="160" spans="1:6" ht="48.75" customHeight="1">
      <c r="A160" s="49" t="s">
        <v>534</v>
      </c>
      <c r="B160" s="31" t="s">
        <v>535</v>
      </c>
      <c r="C160" s="31"/>
      <c r="D160" s="33">
        <f>SUM(D161:D181)</f>
        <v>18337733.21</v>
      </c>
      <c r="E160" s="33">
        <f>SUM(E161:E181)</f>
        <v>-94154.21</v>
      </c>
      <c r="F160" s="33">
        <f>SUM(F161:F181)</f>
        <v>18243579</v>
      </c>
    </row>
    <row r="161" spans="1:6" s="19" customFormat="1" ht="64.5" customHeight="1">
      <c r="A161" s="51" t="s">
        <v>526</v>
      </c>
      <c r="B161" s="4" t="s">
        <v>525</v>
      </c>
      <c r="C161" s="4">
        <v>100</v>
      </c>
      <c r="D161" s="13">
        <v>1249100</v>
      </c>
      <c r="E161" s="13"/>
      <c r="F161" s="13">
        <f>D161+E161</f>
        <v>1249100</v>
      </c>
    </row>
    <row r="162" spans="1:6" ht="62.25" customHeight="1">
      <c r="A162" s="45" t="s">
        <v>499</v>
      </c>
      <c r="B162" s="4" t="s">
        <v>277</v>
      </c>
      <c r="C162" s="4">
        <v>100</v>
      </c>
      <c r="D162" s="13">
        <v>12881600</v>
      </c>
      <c r="E162" s="12"/>
      <c r="F162" s="13">
        <f aca="true" t="shared" si="13" ref="F162:F181">D162+E162</f>
        <v>12881600</v>
      </c>
    </row>
    <row r="163" spans="1:6" ht="47.25" customHeight="1">
      <c r="A163" s="45" t="s">
        <v>239</v>
      </c>
      <c r="B163" s="4" t="s">
        <v>277</v>
      </c>
      <c r="C163" s="4">
        <v>200</v>
      </c>
      <c r="D163" s="13">
        <f>1861200+3900</f>
        <v>1865100</v>
      </c>
      <c r="E163" s="12"/>
      <c r="F163" s="13">
        <f t="shared" si="13"/>
        <v>1865100</v>
      </c>
    </row>
    <row r="164" spans="1:6" ht="47.25" customHeight="1">
      <c r="A164" s="45" t="s">
        <v>549</v>
      </c>
      <c r="B164" s="4" t="s">
        <v>51</v>
      </c>
      <c r="C164" s="4">
        <v>200</v>
      </c>
      <c r="D164" s="13">
        <f>65896+760.41</f>
        <v>66656.41</v>
      </c>
      <c r="E164" s="12">
        <v>-30783.41</v>
      </c>
      <c r="F164" s="13">
        <f t="shared" si="13"/>
        <v>35873</v>
      </c>
    </row>
    <row r="165" spans="1:6" ht="30.75" customHeight="1">
      <c r="A165" s="45" t="s">
        <v>241</v>
      </c>
      <c r="B165" s="4" t="s">
        <v>277</v>
      </c>
      <c r="C165" s="4">
        <v>800</v>
      </c>
      <c r="D165" s="13">
        <v>35000</v>
      </c>
      <c r="E165" s="12"/>
      <c r="F165" s="13">
        <f t="shared" si="13"/>
        <v>35000</v>
      </c>
    </row>
    <row r="166" spans="1:6" ht="78.75" customHeight="1">
      <c r="A166" s="50" t="s">
        <v>166</v>
      </c>
      <c r="B166" s="4" t="s">
        <v>167</v>
      </c>
      <c r="C166" s="4">
        <v>200</v>
      </c>
      <c r="D166" s="13">
        <v>50000</v>
      </c>
      <c r="E166" s="12"/>
      <c r="F166" s="13">
        <f t="shared" si="13"/>
        <v>50000</v>
      </c>
    </row>
    <row r="167" spans="1:6" ht="97.5" customHeight="1">
      <c r="A167" s="50" t="s">
        <v>70</v>
      </c>
      <c r="B167" s="4" t="s">
        <v>71</v>
      </c>
      <c r="C167" s="4">
        <v>200</v>
      </c>
      <c r="D167" s="13">
        <v>4500</v>
      </c>
      <c r="E167" s="12">
        <v>-4500</v>
      </c>
      <c r="F167" s="13">
        <f t="shared" si="13"/>
        <v>0</v>
      </c>
    </row>
    <row r="168" spans="1:6" ht="47.25" customHeight="1">
      <c r="A168" s="50" t="s">
        <v>103</v>
      </c>
      <c r="B168" s="4" t="s">
        <v>104</v>
      </c>
      <c r="C168" s="4">
        <v>200</v>
      </c>
      <c r="D168" s="13">
        <v>263000</v>
      </c>
      <c r="E168" s="12"/>
      <c r="F168" s="13">
        <f t="shared" si="13"/>
        <v>263000</v>
      </c>
    </row>
    <row r="169" spans="1:6" ht="61.5" customHeight="1">
      <c r="A169" s="50" t="s">
        <v>552</v>
      </c>
      <c r="B169" s="4" t="s">
        <v>52</v>
      </c>
      <c r="C169" s="4">
        <v>200</v>
      </c>
      <c r="D169" s="13">
        <v>132576.8</v>
      </c>
      <c r="E169" s="12">
        <v>-58870.8</v>
      </c>
      <c r="F169" s="13">
        <f t="shared" si="13"/>
        <v>73705.99999999999</v>
      </c>
    </row>
    <row r="170" spans="1:6" ht="32.25" customHeight="1">
      <c r="A170" s="45" t="s">
        <v>296</v>
      </c>
      <c r="B170" s="4" t="s">
        <v>297</v>
      </c>
      <c r="C170" s="4">
        <v>200</v>
      </c>
      <c r="D170" s="13">
        <v>148700</v>
      </c>
      <c r="E170" s="12"/>
      <c r="F170" s="13">
        <f t="shared" si="13"/>
        <v>148700</v>
      </c>
    </row>
    <row r="171" spans="1:6" s="19" customFormat="1" ht="33.75" customHeight="1">
      <c r="A171" s="53" t="s">
        <v>536</v>
      </c>
      <c r="B171" s="5" t="s">
        <v>297</v>
      </c>
      <c r="C171" s="5">
        <v>800</v>
      </c>
      <c r="D171" s="13">
        <v>29000</v>
      </c>
      <c r="E171" s="13"/>
      <c r="F171" s="13">
        <f t="shared" si="13"/>
        <v>29000</v>
      </c>
    </row>
    <row r="172" spans="1:6" ht="47.25" customHeight="1">
      <c r="A172" s="45" t="s">
        <v>177</v>
      </c>
      <c r="B172" s="4" t="s">
        <v>494</v>
      </c>
      <c r="C172" s="4">
        <v>300</v>
      </c>
      <c r="D172" s="13">
        <v>40000</v>
      </c>
      <c r="E172" s="12"/>
      <c r="F172" s="13">
        <f t="shared" si="13"/>
        <v>40000</v>
      </c>
    </row>
    <row r="173" spans="1:6" ht="31.5" customHeight="1">
      <c r="A173" s="45" t="s">
        <v>335</v>
      </c>
      <c r="B173" s="4" t="s">
        <v>495</v>
      </c>
      <c r="C173" s="4">
        <v>300</v>
      </c>
      <c r="D173" s="13">
        <v>1393900</v>
      </c>
      <c r="E173" s="12"/>
      <c r="F173" s="13">
        <f t="shared" si="13"/>
        <v>1393900</v>
      </c>
    </row>
    <row r="174" spans="1:6" ht="94.5" customHeight="1">
      <c r="A174" s="48" t="s">
        <v>403</v>
      </c>
      <c r="B174" s="4" t="s">
        <v>404</v>
      </c>
      <c r="C174" s="4">
        <v>100</v>
      </c>
      <c r="D174" s="13">
        <v>16200</v>
      </c>
      <c r="E174" s="12"/>
      <c r="F174" s="13">
        <f t="shared" si="13"/>
        <v>16200</v>
      </c>
    </row>
    <row r="175" spans="1:6" ht="93.75" customHeight="1">
      <c r="A175" s="48" t="s">
        <v>142</v>
      </c>
      <c r="B175" s="4" t="s">
        <v>143</v>
      </c>
      <c r="C175" s="4">
        <v>100</v>
      </c>
      <c r="D175" s="13">
        <v>39700</v>
      </c>
      <c r="E175" s="12"/>
      <c r="F175" s="13">
        <f t="shared" si="13"/>
        <v>39700</v>
      </c>
    </row>
    <row r="176" spans="1:6" ht="94.5" customHeight="1">
      <c r="A176" s="48" t="s">
        <v>153</v>
      </c>
      <c r="B176" s="4" t="s">
        <v>154</v>
      </c>
      <c r="C176" s="4">
        <v>100</v>
      </c>
      <c r="D176" s="13">
        <v>14300</v>
      </c>
      <c r="E176" s="12"/>
      <c r="F176" s="13">
        <f t="shared" si="13"/>
        <v>14300</v>
      </c>
    </row>
    <row r="177" spans="1:6" ht="95.25" customHeight="1">
      <c r="A177" s="48" t="s">
        <v>155</v>
      </c>
      <c r="B177" s="4" t="s">
        <v>156</v>
      </c>
      <c r="C177" s="4">
        <v>100</v>
      </c>
      <c r="D177" s="13">
        <v>27900</v>
      </c>
      <c r="E177" s="12"/>
      <c r="F177" s="13">
        <f t="shared" si="13"/>
        <v>27900</v>
      </c>
    </row>
    <row r="178" spans="1:6" ht="93" customHeight="1">
      <c r="A178" s="48" t="s">
        <v>527</v>
      </c>
      <c r="B178" s="4" t="s">
        <v>528</v>
      </c>
      <c r="C178" s="4">
        <v>100</v>
      </c>
      <c r="D178" s="13">
        <v>13300</v>
      </c>
      <c r="E178" s="12"/>
      <c r="F178" s="13">
        <f t="shared" si="13"/>
        <v>13300</v>
      </c>
    </row>
    <row r="179" spans="1:6" ht="94.5" customHeight="1">
      <c r="A179" s="48" t="s">
        <v>389</v>
      </c>
      <c r="B179" s="4" t="s">
        <v>390</v>
      </c>
      <c r="C179" s="4">
        <v>100</v>
      </c>
      <c r="D179" s="13">
        <v>32500</v>
      </c>
      <c r="E179" s="12"/>
      <c r="F179" s="13">
        <f t="shared" si="13"/>
        <v>32500</v>
      </c>
    </row>
    <row r="180" spans="1:6" ht="93" customHeight="1">
      <c r="A180" s="48" t="s">
        <v>370</v>
      </c>
      <c r="B180" s="4" t="s">
        <v>371</v>
      </c>
      <c r="C180" s="4">
        <v>100</v>
      </c>
      <c r="D180" s="13">
        <v>11800</v>
      </c>
      <c r="E180" s="12"/>
      <c r="F180" s="13">
        <f t="shared" si="13"/>
        <v>11800</v>
      </c>
    </row>
    <row r="181" spans="1:6" ht="93" customHeight="1">
      <c r="A181" s="48" t="s">
        <v>516</v>
      </c>
      <c r="B181" s="4" t="s">
        <v>517</v>
      </c>
      <c r="C181" s="4">
        <v>100</v>
      </c>
      <c r="D181" s="13">
        <v>22900</v>
      </c>
      <c r="E181" s="12"/>
      <c r="F181" s="13">
        <f t="shared" si="13"/>
        <v>22900</v>
      </c>
    </row>
    <row r="182" spans="1:6" s="17" customFormat="1" ht="51.75" customHeight="1">
      <c r="A182" s="80" t="s">
        <v>402</v>
      </c>
      <c r="B182" s="16" t="s">
        <v>450</v>
      </c>
      <c r="C182" s="16"/>
      <c r="D182" s="18">
        <f>D183+D193+D189</f>
        <v>1233347.97</v>
      </c>
      <c r="E182" s="18">
        <f>E183+E193+E189</f>
        <v>904244.73</v>
      </c>
      <c r="F182" s="18">
        <f>F183+F193+F189</f>
        <v>2137592.7</v>
      </c>
    </row>
    <row r="183" spans="1:6" ht="62.25" customHeight="1">
      <c r="A183" s="52" t="s">
        <v>483</v>
      </c>
      <c r="B183" s="20" t="s">
        <v>117</v>
      </c>
      <c r="C183" s="6"/>
      <c r="D183" s="24">
        <f>SUM(D185:D188)</f>
        <v>583347.97</v>
      </c>
      <c r="E183" s="24">
        <f>SUM(E185:E188)</f>
        <v>399712.74</v>
      </c>
      <c r="F183" s="24">
        <f>SUM(F185:F188)</f>
        <v>983060.71</v>
      </c>
    </row>
    <row r="184" spans="1:6" ht="33" customHeight="1">
      <c r="A184" s="44" t="s">
        <v>484</v>
      </c>
      <c r="B184" s="31" t="s">
        <v>485</v>
      </c>
      <c r="C184" s="31"/>
      <c r="D184" s="32">
        <f>SUM(D185:D188)</f>
        <v>583347.97</v>
      </c>
      <c r="E184" s="32">
        <f>SUM(E185:E188)</f>
        <v>399712.74</v>
      </c>
      <c r="F184" s="32">
        <f>SUM(F185:F188)</f>
        <v>983060.71</v>
      </c>
    </row>
    <row r="185" spans="1:6" ht="45.75" customHeight="1">
      <c r="A185" s="48" t="s">
        <v>291</v>
      </c>
      <c r="B185" s="5" t="s">
        <v>114</v>
      </c>
      <c r="C185" s="5">
        <v>200</v>
      </c>
      <c r="D185" s="12">
        <v>100000</v>
      </c>
      <c r="E185" s="12"/>
      <c r="F185" s="12">
        <f>D185+E185</f>
        <v>100000</v>
      </c>
    </row>
    <row r="186" spans="1:6" ht="63" customHeight="1">
      <c r="A186" s="59" t="s">
        <v>339</v>
      </c>
      <c r="B186" s="5" t="s">
        <v>340</v>
      </c>
      <c r="C186" s="5">
        <v>200</v>
      </c>
      <c r="D186" s="12">
        <v>33347.97</v>
      </c>
      <c r="E186" s="12">
        <v>294677.61</v>
      </c>
      <c r="F186" s="12">
        <f>D186+E186</f>
        <v>328025.57999999996</v>
      </c>
    </row>
    <row r="187" spans="1:6" ht="47.25">
      <c r="A187" s="59" t="s">
        <v>392</v>
      </c>
      <c r="B187" s="5" t="s">
        <v>393</v>
      </c>
      <c r="C187" s="5">
        <v>200</v>
      </c>
      <c r="D187" s="12">
        <v>100000</v>
      </c>
      <c r="E187" s="12"/>
      <c r="F187" s="12">
        <f>D187+E187</f>
        <v>100000</v>
      </c>
    </row>
    <row r="188" spans="1:6" ht="46.5" customHeight="1">
      <c r="A188" s="48" t="s">
        <v>115</v>
      </c>
      <c r="B188" s="4" t="s">
        <v>116</v>
      </c>
      <c r="C188" s="4">
        <v>400</v>
      </c>
      <c r="D188" s="12">
        <v>350000</v>
      </c>
      <c r="E188" s="12">
        <f>-132122.71+280197.84-41300-1740</f>
        <v>105035.13000000003</v>
      </c>
      <c r="F188" s="12">
        <f>D188+E188</f>
        <v>455035.13</v>
      </c>
    </row>
    <row r="189" spans="1:6" ht="46.5" customHeight="1">
      <c r="A189" s="61" t="s">
        <v>454</v>
      </c>
      <c r="B189" s="20" t="s">
        <v>455</v>
      </c>
      <c r="C189" s="20"/>
      <c r="D189" s="58">
        <f>D190</f>
        <v>440000</v>
      </c>
      <c r="E189" s="58">
        <f>E190</f>
        <v>504531.99</v>
      </c>
      <c r="F189" s="58">
        <f>F190</f>
        <v>944531.99</v>
      </c>
    </row>
    <row r="190" spans="1:6" ht="32.25" customHeight="1">
      <c r="A190" s="62" t="s">
        <v>456</v>
      </c>
      <c r="B190" s="31" t="s">
        <v>457</v>
      </c>
      <c r="C190" s="31"/>
      <c r="D190" s="33">
        <f>SUM(D191:D192)</f>
        <v>440000</v>
      </c>
      <c r="E190" s="33">
        <f>SUM(E191:E192)</f>
        <v>504531.99</v>
      </c>
      <c r="F190" s="33">
        <f>SUM(F191:F192)</f>
        <v>944531.99</v>
      </c>
    </row>
    <row r="191" spans="1:6" s="84" customFormat="1" ht="47.25" customHeight="1">
      <c r="A191" s="83" t="s">
        <v>113</v>
      </c>
      <c r="B191" s="5" t="s">
        <v>388</v>
      </c>
      <c r="C191" s="4">
        <v>300</v>
      </c>
      <c r="D191" s="13">
        <v>0</v>
      </c>
      <c r="E191" s="13">
        <v>504531.99</v>
      </c>
      <c r="F191" s="12">
        <f>D191+E191</f>
        <v>504531.99</v>
      </c>
    </row>
    <row r="192" spans="1:6" ht="78.75" customHeight="1">
      <c r="A192" s="45" t="s">
        <v>23</v>
      </c>
      <c r="B192" s="5" t="s">
        <v>25</v>
      </c>
      <c r="C192" s="4">
        <v>300</v>
      </c>
      <c r="D192" s="12">
        <v>440000</v>
      </c>
      <c r="E192" s="12"/>
      <c r="F192" s="12">
        <f>D192+E192</f>
        <v>440000</v>
      </c>
    </row>
    <row r="193" spans="1:6" ht="75" customHeight="1">
      <c r="A193" s="21" t="s">
        <v>258</v>
      </c>
      <c r="B193" s="31" t="s">
        <v>118</v>
      </c>
      <c r="C193" s="31"/>
      <c r="D193" s="32">
        <f>D194</f>
        <v>210000</v>
      </c>
      <c r="E193" s="32">
        <f>E194</f>
        <v>0</v>
      </c>
      <c r="F193" s="32">
        <f>F194</f>
        <v>210000</v>
      </c>
    </row>
    <row r="194" spans="1:6" ht="33" customHeight="1">
      <c r="A194" s="44" t="s">
        <v>529</v>
      </c>
      <c r="B194" s="31" t="s">
        <v>530</v>
      </c>
      <c r="C194" s="31"/>
      <c r="D194" s="32">
        <f>SUM(D195:D196)</f>
        <v>210000</v>
      </c>
      <c r="E194" s="32">
        <f>SUM(E195:E196)</f>
        <v>0</v>
      </c>
      <c r="F194" s="32">
        <f>SUM(F195:F196)</f>
        <v>210000</v>
      </c>
    </row>
    <row r="195" spans="1:6" ht="93" customHeight="1">
      <c r="A195" s="63" t="s">
        <v>24</v>
      </c>
      <c r="B195" s="5" t="s">
        <v>473</v>
      </c>
      <c r="C195" s="4">
        <v>300</v>
      </c>
      <c r="D195" s="12">
        <v>210000</v>
      </c>
      <c r="E195" s="12"/>
      <c r="F195" s="12">
        <f>D195+E195</f>
        <v>210000</v>
      </c>
    </row>
    <row r="196" spans="1:6" ht="0.75" customHeight="1">
      <c r="A196" s="60" t="s">
        <v>471</v>
      </c>
      <c r="B196" s="4" t="s">
        <v>472</v>
      </c>
      <c r="C196" s="4">
        <v>300</v>
      </c>
      <c r="D196" s="12"/>
      <c r="E196" s="12"/>
      <c r="F196" s="12"/>
    </row>
    <row r="197" spans="1:6" ht="52.5" customHeight="1">
      <c r="A197" s="76" t="s">
        <v>119</v>
      </c>
      <c r="B197" s="16" t="s">
        <v>120</v>
      </c>
      <c r="C197" s="16"/>
      <c r="D197" s="18">
        <f>D198+D201</f>
        <v>9620077</v>
      </c>
      <c r="E197" s="18">
        <f>E198+E201</f>
        <v>-245665.51</v>
      </c>
      <c r="F197" s="18">
        <f>F198+F201</f>
        <v>9374411.49</v>
      </c>
    </row>
    <row r="198" spans="1:6" ht="48.75" customHeight="1">
      <c r="A198" s="44" t="s">
        <v>474</v>
      </c>
      <c r="B198" s="34" t="s">
        <v>531</v>
      </c>
      <c r="C198" s="34"/>
      <c r="D198" s="35">
        <f>SUM(D199:D200)</f>
        <v>9150000</v>
      </c>
      <c r="E198" s="35">
        <f>SUM(E199:E200)</f>
        <v>-128519.5</v>
      </c>
      <c r="F198" s="35">
        <f>SUM(F199:F200)</f>
        <v>9021480.5</v>
      </c>
    </row>
    <row r="199" spans="1:6" ht="64.5" customHeight="1">
      <c r="A199" s="45" t="s">
        <v>121</v>
      </c>
      <c r="B199" s="4" t="s">
        <v>405</v>
      </c>
      <c r="C199" s="4">
        <v>800</v>
      </c>
      <c r="D199" s="12">
        <v>7500000</v>
      </c>
      <c r="E199" s="12"/>
      <c r="F199" s="12">
        <f>D199+E199</f>
        <v>7500000</v>
      </c>
    </row>
    <row r="200" spans="1:6" ht="63.75" customHeight="1">
      <c r="A200" s="45" t="s">
        <v>341</v>
      </c>
      <c r="B200" s="4" t="s">
        <v>53</v>
      </c>
      <c r="C200" s="4">
        <v>800</v>
      </c>
      <c r="D200" s="12">
        <v>1650000</v>
      </c>
      <c r="E200" s="12">
        <v>-128519.5</v>
      </c>
      <c r="F200" s="12">
        <f>D200+E200</f>
        <v>1521480.5</v>
      </c>
    </row>
    <row r="201" spans="1:6" ht="30.75" customHeight="1">
      <c r="A201" s="44" t="s">
        <v>324</v>
      </c>
      <c r="B201" s="34" t="s">
        <v>54</v>
      </c>
      <c r="C201" s="34"/>
      <c r="D201" s="35">
        <f>SUM(D202)</f>
        <v>470077</v>
      </c>
      <c r="E201" s="35">
        <f>SUM(E202)</f>
        <v>-117146.01</v>
      </c>
      <c r="F201" s="35">
        <f>SUM(F202)</f>
        <v>352930.99</v>
      </c>
    </row>
    <row r="202" spans="1:6" ht="47.25" customHeight="1">
      <c r="A202" s="45" t="s">
        <v>342</v>
      </c>
      <c r="B202" s="4" t="s">
        <v>325</v>
      </c>
      <c r="C202" s="4">
        <v>800</v>
      </c>
      <c r="D202" s="12">
        <v>470077</v>
      </c>
      <c r="E202" s="12">
        <v>-117146.01</v>
      </c>
      <c r="F202" s="12">
        <f>D202+E202</f>
        <v>352930.99</v>
      </c>
    </row>
    <row r="203" spans="1:6" ht="47.25" customHeight="1">
      <c r="A203" s="76" t="s">
        <v>232</v>
      </c>
      <c r="B203" s="16" t="s">
        <v>406</v>
      </c>
      <c r="C203" s="16"/>
      <c r="D203" s="18">
        <f>D204+D207+D209</f>
        <v>5766874.91</v>
      </c>
      <c r="E203" s="18">
        <f>E204+E207+E209</f>
        <v>3477805.19</v>
      </c>
      <c r="F203" s="18">
        <f>F204+F207+F209</f>
        <v>9244680.1</v>
      </c>
    </row>
    <row r="204" spans="1:6" ht="18" customHeight="1">
      <c r="A204" s="44" t="s">
        <v>475</v>
      </c>
      <c r="B204" s="34" t="s">
        <v>476</v>
      </c>
      <c r="C204" s="34"/>
      <c r="D204" s="35">
        <f>SUM(D205:D206)</f>
        <v>4139674.91</v>
      </c>
      <c r="E204" s="35">
        <f>SUM(E205:E206)</f>
        <v>3477805.19</v>
      </c>
      <c r="F204" s="35">
        <f>SUM(F205:F206)</f>
        <v>7617480.1</v>
      </c>
    </row>
    <row r="205" spans="1:6" s="19" customFormat="1" ht="30" customHeight="1">
      <c r="A205" s="53" t="s">
        <v>407</v>
      </c>
      <c r="B205" s="5" t="s">
        <v>408</v>
      </c>
      <c r="C205" s="5">
        <v>200</v>
      </c>
      <c r="D205" s="29">
        <v>50000</v>
      </c>
      <c r="E205" s="13">
        <v>100000</v>
      </c>
      <c r="F205" s="13">
        <f>D205+E205</f>
        <v>150000</v>
      </c>
    </row>
    <row r="206" spans="1:6" ht="46.5" customHeight="1">
      <c r="A206" s="45" t="s">
        <v>409</v>
      </c>
      <c r="B206" s="4" t="s">
        <v>410</v>
      </c>
      <c r="C206" s="4">
        <v>200</v>
      </c>
      <c r="D206" s="12">
        <v>4089674.91</v>
      </c>
      <c r="E206" s="12">
        <v>3377805.19</v>
      </c>
      <c r="F206" s="13">
        <f>D206+E206</f>
        <v>7467480.1</v>
      </c>
    </row>
    <row r="207" spans="1:6" ht="33" customHeight="1">
      <c r="A207" s="44" t="s">
        <v>477</v>
      </c>
      <c r="B207" s="34" t="s">
        <v>478</v>
      </c>
      <c r="C207" s="34"/>
      <c r="D207" s="36">
        <f>SUM(D208:D208)</f>
        <v>1527200</v>
      </c>
      <c r="E207" s="36">
        <f>SUM(E208:E208)</f>
        <v>0</v>
      </c>
      <c r="F207" s="36">
        <f>SUM(F208:F208)</f>
        <v>1527200</v>
      </c>
    </row>
    <row r="208" spans="1:6" ht="159.75" customHeight="1">
      <c r="A208" s="45" t="s">
        <v>172</v>
      </c>
      <c r="B208" s="4" t="s">
        <v>173</v>
      </c>
      <c r="C208" s="4">
        <v>500</v>
      </c>
      <c r="D208" s="12">
        <v>1527200</v>
      </c>
      <c r="E208" s="12"/>
      <c r="F208" s="12">
        <f>D208+E208</f>
        <v>1527200</v>
      </c>
    </row>
    <row r="209" spans="1:6" ht="31.5" customHeight="1">
      <c r="A209" s="49" t="s">
        <v>479</v>
      </c>
      <c r="B209" s="34" t="s">
        <v>480</v>
      </c>
      <c r="C209" s="34"/>
      <c r="D209" s="36">
        <f>SUM(D210:D210)</f>
        <v>100000</v>
      </c>
      <c r="E209" s="36">
        <f>SUM(E210:E210)</f>
        <v>0</v>
      </c>
      <c r="F209" s="36">
        <f>SUM(F210:F210)</f>
        <v>100000</v>
      </c>
    </row>
    <row r="210" spans="1:6" ht="47.25" customHeight="1">
      <c r="A210" s="45" t="s">
        <v>360</v>
      </c>
      <c r="B210" s="4" t="s">
        <v>361</v>
      </c>
      <c r="C210" s="4">
        <v>200</v>
      </c>
      <c r="D210" s="12">
        <v>100000</v>
      </c>
      <c r="E210" s="12"/>
      <c r="F210" s="12">
        <f>D210+E210</f>
        <v>100000</v>
      </c>
    </row>
    <row r="211" spans="1:6" ht="56.25" customHeight="1">
      <c r="A211" s="76" t="s">
        <v>396</v>
      </c>
      <c r="B211" s="16" t="s">
        <v>363</v>
      </c>
      <c r="C211" s="16"/>
      <c r="D211" s="18">
        <f>D212+D219</f>
        <v>463180</v>
      </c>
      <c r="E211" s="18">
        <f>E212+E219</f>
        <v>-2880</v>
      </c>
      <c r="F211" s="18">
        <f>F212+F219</f>
        <v>460300</v>
      </c>
    </row>
    <row r="212" spans="1:6" s="17" customFormat="1" ht="27.75" customHeight="1">
      <c r="A212" s="21" t="s">
        <v>398</v>
      </c>
      <c r="B212" s="22" t="s">
        <v>445</v>
      </c>
      <c r="C212" s="22"/>
      <c r="D212" s="30">
        <f>SUM(D214:D218)</f>
        <v>381000</v>
      </c>
      <c r="E212" s="30">
        <f>SUM(E214:E218)</f>
        <v>0</v>
      </c>
      <c r="F212" s="30">
        <f>SUM(F214:F218)</f>
        <v>381000</v>
      </c>
    </row>
    <row r="213" spans="1:6" s="17" customFormat="1" ht="33" customHeight="1">
      <c r="A213" s="44" t="s">
        <v>481</v>
      </c>
      <c r="B213" s="34" t="s">
        <v>482</v>
      </c>
      <c r="C213" s="34"/>
      <c r="D213" s="35">
        <f>SUM(D214:D218)</f>
        <v>381000</v>
      </c>
      <c r="E213" s="35">
        <f>SUM(E214:E218)</f>
        <v>0</v>
      </c>
      <c r="F213" s="35">
        <f>SUM(F214:F218)</f>
        <v>381000</v>
      </c>
    </row>
    <row r="214" spans="1:6" ht="63.75" customHeight="1">
      <c r="A214" s="45" t="s">
        <v>362</v>
      </c>
      <c r="B214" s="4" t="s">
        <v>364</v>
      </c>
      <c r="C214" s="4">
        <v>600</v>
      </c>
      <c r="D214" s="13">
        <v>151000</v>
      </c>
      <c r="E214" s="12"/>
      <c r="F214" s="12">
        <f>D214+E214</f>
        <v>151000</v>
      </c>
    </row>
    <row r="215" spans="1:6" ht="47.25" customHeight="1">
      <c r="A215" s="45" t="s">
        <v>365</v>
      </c>
      <c r="B215" s="4" t="s">
        <v>366</v>
      </c>
      <c r="C215" s="4">
        <v>600</v>
      </c>
      <c r="D215" s="13">
        <v>105000</v>
      </c>
      <c r="E215" s="12"/>
      <c r="F215" s="12">
        <f>D215+E215</f>
        <v>105000</v>
      </c>
    </row>
    <row r="216" spans="1:6" ht="30.75" customHeight="1">
      <c r="A216" s="45" t="s">
        <v>546</v>
      </c>
      <c r="B216" s="4" t="s">
        <v>547</v>
      </c>
      <c r="C216" s="4">
        <v>200</v>
      </c>
      <c r="D216" s="13">
        <v>112000</v>
      </c>
      <c r="E216" s="12"/>
      <c r="F216" s="12">
        <f>D216+E216</f>
        <v>112000</v>
      </c>
    </row>
    <row r="217" spans="1:6" ht="32.25" customHeight="1">
      <c r="A217" s="45" t="s">
        <v>413</v>
      </c>
      <c r="B217" s="4" t="s">
        <v>412</v>
      </c>
      <c r="C217" s="4">
        <v>200</v>
      </c>
      <c r="D217" s="13">
        <v>3000</v>
      </c>
      <c r="E217" s="12"/>
      <c r="F217" s="12">
        <f>D217+E217</f>
        <v>3000</v>
      </c>
    </row>
    <row r="218" spans="1:6" ht="45.75" customHeight="1">
      <c r="A218" s="45" t="s">
        <v>414</v>
      </c>
      <c r="B218" s="4" t="s">
        <v>415</v>
      </c>
      <c r="C218" s="4">
        <v>300</v>
      </c>
      <c r="D218" s="13">
        <v>10000</v>
      </c>
      <c r="E218" s="12"/>
      <c r="F218" s="12">
        <f>D218+E218</f>
        <v>10000</v>
      </c>
    </row>
    <row r="219" spans="1:6" s="17" customFormat="1" ht="24" customHeight="1">
      <c r="A219" s="21" t="s">
        <v>397</v>
      </c>
      <c r="B219" s="22" t="s">
        <v>444</v>
      </c>
      <c r="C219" s="22"/>
      <c r="D219" s="23">
        <f>SUM(D221:D225)</f>
        <v>82180</v>
      </c>
      <c r="E219" s="23">
        <f>SUM(E221:E225)</f>
        <v>-2880</v>
      </c>
      <c r="F219" s="23">
        <f>SUM(F221:F225)</f>
        <v>79300</v>
      </c>
    </row>
    <row r="220" spans="1:6" s="17" customFormat="1" ht="32.25" customHeight="1">
      <c r="A220" s="44" t="s">
        <v>367</v>
      </c>
      <c r="B220" s="34" t="s">
        <v>419</v>
      </c>
      <c r="C220" s="34"/>
      <c r="D220" s="36">
        <f>SUM(D221:D225)</f>
        <v>82180</v>
      </c>
      <c r="E220" s="36">
        <f>SUM(E221:E225)</f>
        <v>-2880</v>
      </c>
      <c r="F220" s="36">
        <f>SUM(F221:F225)</f>
        <v>79300</v>
      </c>
    </row>
    <row r="221" spans="1:6" ht="48" customHeight="1">
      <c r="A221" s="45" t="s">
        <v>443</v>
      </c>
      <c r="B221" s="4" t="s">
        <v>332</v>
      </c>
      <c r="C221" s="4">
        <v>300</v>
      </c>
      <c r="D221" s="12">
        <v>45500</v>
      </c>
      <c r="E221" s="12"/>
      <c r="F221" s="12">
        <f>D221+E221</f>
        <v>45500</v>
      </c>
    </row>
    <row r="222" spans="1:6" ht="30" customHeight="1">
      <c r="A222" s="45" t="s">
        <v>348</v>
      </c>
      <c r="B222" s="4" t="s">
        <v>333</v>
      </c>
      <c r="C222" s="4">
        <v>200</v>
      </c>
      <c r="D222" s="12">
        <v>7200</v>
      </c>
      <c r="E222" s="12"/>
      <c r="F222" s="12">
        <f>D222+E222</f>
        <v>7200</v>
      </c>
    </row>
    <row r="223" spans="1:6" ht="30" customHeight="1">
      <c r="A223" s="45" t="s">
        <v>330</v>
      </c>
      <c r="B223" s="4" t="s">
        <v>333</v>
      </c>
      <c r="C223" s="4">
        <v>300</v>
      </c>
      <c r="D223" s="12">
        <v>17100</v>
      </c>
      <c r="E223" s="12"/>
      <c r="F223" s="12">
        <f>D223+E223</f>
        <v>17100</v>
      </c>
    </row>
    <row r="224" spans="1:6" ht="30" customHeight="1">
      <c r="A224" s="45" t="s">
        <v>344</v>
      </c>
      <c r="B224" s="4" t="s">
        <v>556</v>
      </c>
      <c r="C224" s="4">
        <v>200</v>
      </c>
      <c r="D224" s="12">
        <v>2880</v>
      </c>
      <c r="E224" s="12">
        <v>-2880</v>
      </c>
      <c r="F224" s="12">
        <f>D224+E224</f>
        <v>0</v>
      </c>
    </row>
    <row r="225" spans="1:6" ht="46.5" customHeight="1">
      <c r="A225" s="45" t="s">
        <v>331</v>
      </c>
      <c r="B225" s="4" t="s">
        <v>334</v>
      </c>
      <c r="C225" s="4">
        <v>200</v>
      </c>
      <c r="D225" s="13">
        <v>9500</v>
      </c>
      <c r="E225" s="12"/>
      <c r="F225" s="12">
        <f>D225+E225</f>
        <v>9500</v>
      </c>
    </row>
    <row r="226" spans="1:6" s="17" customFormat="1" ht="56.25" customHeight="1">
      <c r="A226" s="76" t="s">
        <v>130</v>
      </c>
      <c r="B226" s="16" t="s">
        <v>171</v>
      </c>
      <c r="C226" s="16"/>
      <c r="D226" s="18">
        <f>D227+D234</f>
        <v>8431954.74</v>
      </c>
      <c r="E226" s="18">
        <f>E227+E234</f>
        <v>473612.22000000003</v>
      </c>
      <c r="F226" s="18">
        <f>F227+F234</f>
        <v>8905566.96</v>
      </c>
    </row>
    <row r="227" spans="1:6" s="17" customFormat="1" ht="32.25" customHeight="1">
      <c r="A227" s="44" t="s">
        <v>421</v>
      </c>
      <c r="B227" s="34" t="s">
        <v>423</v>
      </c>
      <c r="C227" s="34"/>
      <c r="D227" s="35">
        <f>SUM(D228:D233)</f>
        <v>7668754.74</v>
      </c>
      <c r="E227" s="35">
        <f>SUM(E228:E233)</f>
        <v>473612.22000000003</v>
      </c>
      <c r="F227" s="35">
        <f>SUM(F228:F233)</f>
        <v>8142366.96</v>
      </c>
    </row>
    <row r="228" spans="1:6" ht="61.5" customHeight="1">
      <c r="A228" s="45" t="s">
        <v>179</v>
      </c>
      <c r="B228" s="4" t="s">
        <v>180</v>
      </c>
      <c r="C228" s="4">
        <v>600</v>
      </c>
      <c r="D228" s="12">
        <f>6975200-13200-2100-45100-410130</f>
        <v>6504670</v>
      </c>
      <c r="E228" s="12"/>
      <c r="F228" s="12">
        <f aca="true" t="shared" si="14" ref="F228:F233">D228+E228</f>
        <v>6504670</v>
      </c>
    </row>
    <row r="229" spans="1:6" ht="63" customHeight="1">
      <c r="A229" s="45" t="s">
        <v>553</v>
      </c>
      <c r="B229" s="4" t="s">
        <v>49</v>
      </c>
      <c r="C229" s="4">
        <v>600</v>
      </c>
      <c r="D229" s="12">
        <f>574663.74-1330-45000</f>
        <v>528333.74</v>
      </c>
      <c r="E229" s="12">
        <v>-52091.18</v>
      </c>
      <c r="F229" s="12">
        <f t="shared" si="14"/>
        <v>476242.56</v>
      </c>
    </row>
    <row r="230" spans="1:6" ht="48" customHeight="1">
      <c r="A230" s="45" t="s">
        <v>95</v>
      </c>
      <c r="B230" s="7" t="s">
        <v>355</v>
      </c>
      <c r="C230" s="4">
        <v>600</v>
      </c>
      <c r="D230" s="12">
        <v>13200</v>
      </c>
      <c r="E230" s="12"/>
      <c r="F230" s="12">
        <f t="shared" si="14"/>
        <v>13200</v>
      </c>
    </row>
    <row r="231" spans="1:6" ht="62.25" customHeight="1">
      <c r="A231" s="45" t="s">
        <v>356</v>
      </c>
      <c r="B231" s="7" t="s">
        <v>77</v>
      </c>
      <c r="C231" s="4">
        <v>600</v>
      </c>
      <c r="D231" s="12">
        <f>8880+45000</f>
        <v>53880</v>
      </c>
      <c r="E231" s="12"/>
      <c r="F231" s="12">
        <f t="shared" si="14"/>
        <v>53880</v>
      </c>
    </row>
    <row r="232" spans="1:6" ht="91.5" customHeight="1">
      <c r="A232" s="45" t="s">
        <v>145</v>
      </c>
      <c r="B232" s="7" t="s">
        <v>90</v>
      </c>
      <c r="C232" s="4">
        <v>600</v>
      </c>
      <c r="D232" s="12">
        <v>158541</v>
      </c>
      <c r="E232" s="12">
        <v>525703.4</v>
      </c>
      <c r="F232" s="12">
        <f t="shared" si="14"/>
        <v>684244.4</v>
      </c>
    </row>
    <row r="233" spans="1:6" ht="62.25" customHeight="1">
      <c r="A233" s="45" t="s">
        <v>181</v>
      </c>
      <c r="B233" s="7" t="s">
        <v>182</v>
      </c>
      <c r="C233" s="4">
        <v>600</v>
      </c>
      <c r="D233" s="12">
        <v>410130</v>
      </c>
      <c r="E233" s="12"/>
      <c r="F233" s="12">
        <f t="shared" si="14"/>
        <v>410130</v>
      </c>
    </row>
    <row r="234" spans="1:6" ht="32.25" customHeight="1">
      <c r="A234" s="44" t="s">
        <v>422</v>
      </c>
      <c r="B234" s="38" t="s">
        <v>424</v>
      </c>
      <c r="C234" s="31"/>
      <c r="D234" s="33">
        <f>SUM(D235:D238)</f>
        <v>763200</v>
      </c>
      <c r="E234" s="33">
        <f>SUM(E235:E238)</f>
        <v>0</v>
      </c>
      <c r="F234" s="33">
        <f>SUM(F235:F238)</f>
        <v>763200</v>
      </c>
    </row>
    <row r="235" spans="1:6" ht="62.25" customHeight="1">
      <c r="A235" s="45" t="s">
        <v>507</v>
      </c>
      <c r="B235" s="4" t="s">
        <v>508</v>
      </c>
      <c r="C235" s="4">
        <v>600</v>
      </c>
      <c r="D235" s="13">
        <v>186900</v>
      </c>
      <c r="E235" s="12"/>
      <c r="F235" s="12">
        <f>D235+E235</f>
        <v>186900</v>
      </c>
    </row>
    <row r="236" spans="1:6" ht="63.75" customHeight="1">
      <c r="A236" s="73" t="s">
        <v>557</v>
      </c>
      <c r="B236" s="4" t="s">
        <v>558</v>
      </c>
      <c r="C236" s="4">
        <v>600</v>
      </c>
      <c r="D236" s="13">
        <v>10000</v>
      </c>
      <c r="E236" s="12"/>
      <c r="F236" s="12">
        <f>D236+E236</f>
        <v>10000</v>
      </c>
    </row>
    <row r="237" spans="1:6" ht="93.75" customHeight="1">
      <c r="A237" s="45" t="s">
        <v>33</v>
      </c>
      <c r="B237" s="41" t="s">
        <v>418</v>
      </c>
      <c r="C237" s="4">
        <v>600</v>
      </c>
      <c r="D237" s="13">
        <v>217600</v>
      </c>
      <c r="E237" s="12"/>
      <c r="F237" s="12">
        <f>D237+E237</f>
        <v>217600</v>
      </c>
    </row>
    <row r="238" spans="1:6" ht="76.5" customHeight="1">
      <c r="A238" s="68" t="s">
        <v>416</v>
      </c>
      <c r="B238" s="69" t="s">
        <v>417</v>
      </c>
      <c r="C238" s="70">
        <v>600</v>
      </c>
      <c r="D238" s="71">
        <v>348700</v>
      </c>
      <c r="E238" s="12"/>
      <c r="F238" s="12">
        <f>D238+E238</f>
        <v>348700</v>
      </c>
    </row>
    <row r="239" spans="1:6" s="25" customFormat="1" ht="34.5" customHeight="1">
      <c r="A239" s="76" t="s">
        <v>336</v>
      </c>
      <c r="B239" s="16" t="s">
        <v>460</v>
      </c>
      <c r="C239" s="16"/>
      <c r="D239" s="18">
        <f>D240+D245</f>
        <v>281000</v>
      </c>
      <c r="E239" s="18">
        <f>E240+E245</f>
        <v>0</v>
      </c>
      <c r="F239" s="18">
        <f>F240+F245</f>
        <v>281000</v>
      </c>
    </row>
    <row r="240" spans="1:6" ht="33" customHeight="1">
      <c r="A240" s="21" t="s">
        <v>132</v>
      </c>
      <c r="B240" s="20" t="s">
        <v>464</v>
      </c>
      <c r="C240" s="20"/>
      <c r="D240" s="24">
        <f>D241+D243</f>
        <v>162000</v>
      </c>
      <c r="E240" s="24">
        <f>E241+E243</f>
        <v>0</v>
      </c>
      <c r="F240" s="24">
        <f>F241+F243</f>
        <v>162000</v>
      </c>
    </row>
    <row r="241" spans="1:6" ht="33" customHeight="1">
      <c r="A241" s="44" t="s">
        <v>427</v>
      </c>
      <c r="B241" s="31" t="s">
        <v>425</v>
      </c>
      <c r="C241" s="31"/>
      <c r="D241" s="32">
        <f>D242</f>
        <v>140000</v>
      </c>
      <c r="E241" s="32">
        <f>E242</f>
        <v>0</v>
      </c>
      <c r="F241" s="32">
        <f>F242</f>
        <v>140000</v>
      </c>
    </row>
    <row r="242" spans="1:6" ht="45.75" customHeight="1">
      <c r="A242" s="45" t="s">
        <v>317</v>
      </c>
      <c r="B242" s="4" t="s">
        <v>461</v>
      </c>
      <c r="C242" s="4">
        <v>600</v>
      </c>
      <c r="D242" s="12">
        <v>140000</v>
      </c>
      <c r="E242" s="12"/>
      <c r="F242" s="12">
        <f>D242+E242</f>
        <v>140000</v>
      </c>
    </row>
    <row r="243" spans="1:6" ht="32.25" customHeight="1">
      <c r="A243" s="44" t="s">
        <v>39</v>
      </c>
      <c r="B243" s="34" t="s">
        <v>28</v>
      </c>
      <c r="C243" s="34"/>
      <c r="D243" s="36">
        <f>SUM(D244:D244)</f>
        <v>22000</v>
      </c>
      <c r="E243" s="36">
        <f>SUM(E244:E244)</f>
        <v>0</v>
      </c>
      <c r="F243" s="36">
        <f>SUM(F244:F244)</f>
        <v>22000</v>
      </c>
    </row>
    <row r="244" spans="1:6" ht="48.75" customHeight="1">
      <c r="A244" s="45" t="s">
        <v>91</v>
      </c>
      <c r="B244" s="4" t="s">
        <v>27</v>
      </c>
      <c r="C244" s="4">
        <v>600</v>
      </c>
      <c r="D244" s="12">
        <v>22000</v>
      </c>
      <c r="E244" s="12"/>
      <c r="F244" s="12">
        <f>D244+E244</f>
        <v>22000</v>
      </c>
    </row>
    <row r="245" spans="1:6" ht="33.75" customHeight="1">
      <c r="A245" s="21" t="s">
        <v>133</v>
      </c>
      <c r="B245" s="20" t="s">
        <v>465</v>
      </c>
      <c r="C245" s="20"/>
      <c r="D245" s="24">
        <f>SUM(D247)</f>
        <v>119000</v>
      </c>
      <c r="E245" s="24">
        <f>SUM(E247)</f>
        <v>0</v>
      </c>
      <c r="F245" s="24">
        <f>SUM(F247)</f>
        <v>119000</v>
      </c>
    </row>
    <row r="246" spans="1:6" ht="33.75" customHeight="1">
      <c r="A246" s="44" t="s">
        <v>428</v>
      </c>
      <c r="B246" s="31" t="s">
        <v>426</v>
      </c>
      <c r="C246" s="31"/>
      <c r="D246" s="32">
        <f>SUM(D247)</f>
        <v>119000</v>
      </c>
      <c r="E246" s="32">
        <f>SUM(E247)</f>
        <v>0</v>
      </c>
      <c r="F246" s="32">
        <f>SUM(F247)</f>
        <v>119000</v>
      </c>
    </row>
    <row r="247" spans="1:6" ht="30" customHeight="1">
      <c r="A247" s="45" t="s">
        <v>462</v>
      </c>
      <c r="B247" s="4" t="s">
        <v>463</v>
      </c>
      <c r="C247" s="4">
        <v>800</v>
      </c>
      <c r="D247" s="12">
        <v>119000</v>
      </c>
      <c r="E247" s="12"/>
      <c r="F247" s="12">
        <f>D247+E247</f>
        <v>119000</v>
      </c>
    </row>
    <row r="248" spans="1:6" ht="37.5" customHeight="1">
      <c r="A248" s="76" t="s">
        <v>259</v>
      </c>
      <c r="B248" s="16" t="s">
        <v>466</v>
      </c>
      <c r="C248" s="16"/>
      <c r="D248" s="18">
        <f>D249+D253</f>
        <v>3155528.17</v>
      </c>
      <c r="E248" s="18">
        <f>E249+E253</f>
        <v>-29460.51</v>
      </c>
      <c r="F248" s="18">
        <f>F249+F253</f>
        <v>3126067.66</v>
      </c>
    </row>
    <row r="249" spans="1:6" ht="30" customHeight="1">
      <c r="A249" s="21" t="s">
        <v>322</v>
      </c>
      <c r="B249" s="31" t="s">
        <v>159</v>
      </c>
      <c r="C249" s="20"/>
      <c r="D249" s="24">
        <f>SUM(D251:D252)</f>
        <v>22000</v>
      </c>
      <c r="E249" s="24">
        <f>SUM(E251:E252)</f>
        <v>0</v>
      </c>
      <c r="F249" s="24">
        <f>SUM(F251:F252)</f>
        <v>22000</v>
      </c>
    </row>
    <row r="250" spans="1:6" ht="31.5" customHeight="1">
      <c r="A250" s="44" t="s">
        <v>207</v>
      </c>
      <c r="B250" s="31" t="s">
        <v>208</v>
      </c>
      <c r="C250" s="31"/>
      <c r="D250" s="32">
        <f>SUM(D251:D252)</f>
        <v>22000</v>
      </c>
      <c r="E250" s="32">
        <f>SUM(E251:E252)</f>
        <v>0</v>
      </c>
      <c r="F250" s="32">
        <f>SUM(F251:F252)</f>
        <v>22000</v>
      </c>
    </row>
    <row r="251" spans="1:6" ht="48.75" customHeight="1">
      <c r="A251" s="45" t="s">
        <v>158</v>
      </c>
      <c r="B251" s="4" t="s">
        <v>160</v>
      </c>
      <c r="C251" s="4">
        <v>200</v>
      </c>
      <c r="D251" s="12">
        <v>2000</v>
      </c>
      <c r="E251" s="12"/>
      <c r="F251" s="12">
        <f>D251+E251</f>
        <v>2000</v>
      </c>
    </row>
    <row r="252" spans="1:6" ht="45.75" customHeight="1">
      <c r="A252" s="45" t="s">
        <v>162</v>
      </c>
      <c r="B252" s="4" t="s">
        <v>161</v>
      </c>
      <c r="C252" s="4">
        <v>200</v>
      </c>
      <c r="D252" s="12">
        <v>20000</v>
      </c>
      <c r="E252" s="12"/>
      <c r="F252" s="12">
        <f>D252+E252</f>
        <v>20000</v>
      </c>
    </row>
    <row r="253" spans="1:6" ht="81.75" customHeight="1">
      <c r="A253" s="44" t="s">
        <v>321</v>
      </c>
      <c r="B253" s="31" t="s">
        <v>163</v>
      </c>
      <c r="C253" s="20"/>
      <c r="D253" s="33">
        <f>SUM(D255:D260)</f>
        <v>3133528.17</v>
      </c>
      <c r="E253" s="33">
        <f>SUM(E255:E260)</f>
        <v>-29460.51</v>
      </c>
      <c r="F253" s="33">
        <f>SUM(F255:F260)</f>
        <v>3104067.66</v>
      </c>
    </row>
    <row r="254" spans="1:6" ht="47.25" customHeight="1">
      <c r="A254" s="44" t="s">
        <v>538</v>
      </c>
      <c r="B254" s="31" t="s">
        <v>539</v>
      </c>
      <c r="C254" s="31"/>
      <c r="D254" s="33">
        <f>SUM(D255:D260)</f>
        <v>3133528.17</v>
      </c>
      <c r="E254" s="33">
        <f>SUM(E255:E260)</f>
        <v>-29460.51</v>
      </c>
      <c r="F254" s="33">
        <f>SUM(F255:F260)</f>
        <v>3104067.66</v>
      </c>
    </row>
    <row r="255" spans="1:6" ht="78" customHeight="1">
      <c r="A255" s="45" t="s">
        <v>458</v>
      </c>
      <c r="B255" s="39" t="s">
        <v>31</v>
      </c>
      <c r="C255" s="4">
        <v>100</v>
      </c>
      <c r="D255" s="13">
        <v>2236600</v>
      </c>
      <c r="E255" s="12"/>
      <c r="F255" s="12">
        <f aca="true" t="shared" si="15" ref="F255:F260">D255+E255</f>
        <v>2236600</v>
      </c>
    </row>
    <row r="256" spans="1:6" ht="47.25" customHeight="1">
      <c r="A256" s="45" t="s">
        <v>459</v>
      </c>
      <c r="B256" s="39" t="s">
        <v>31</v>
      </c>
      <c r="C256" s="4">
        <v>200</v>
      </c>
      <c r="D256" s="13">
        <f>527700-16200</f>
        <v>511500</v>
      </c>
      <c r="E256" s="12"/>
      <c r="F256" s="12">
        <f t="shared" si="15"/>
        <v>511500</v>
      </c>
    </row>
    <row r="257" spans="1:6" ht="47.25" customHeight="1">
      <c r="A257" s="45" t="s">
        <v>459</v>
      </c>
      <c r="B257" s="39" t="s">
        <v>50</v>
      </c>
      <c r="C257" s="4">
        <v>200</v>
      </c>
      <c r="D257" s="13">
        <v>92428.17</v>
      </c>
      <c r="E257" s="12">
        <v>-29460.51</v>
      </c>
      <c r="F257" s="12">
        <f t="shared" si="15"/>
        <v>62967.66</v>
      </c>
    </row>
    <row r="258" spans="1:6" ht="45.75" customHeight="1">
      <c r="A258" s="45" t="s">
        <v>30</v>
      </c>
      <c r="B258" s="39" t="s">
        <v>31</v>
      </c>
      <c r="C258" s="4">
        <v>800</v>
      </c>
      <c r="D258" s="13">
        <v>1800</v>
      </c>
      <c r="E258" s="12"/>
      <c r="F258" s="12">
        <f t="shared" si="15"/>
        <v>1800</v>
      </c>
    </row>
    <row r="259" spans="1:6" ht="93.75" customHeight="1">
      <c r="A259" s="48" t="s">
        <v>168</v>
      </c>
      <c r="B259" s="39" t="s">
        <v>524</v>
      </c>
      <c r="C259" s="4">
        <v>100</v>
      </c>
      <c r="D259" s="13">
        <f>237624.11-0.11</f>
        <v>237624</v>
      </c>
      <c r="E259" s="12"/>
      <c r="F259" s="12">
        <f t="shared" si="15"/>
        <v>237624</v>
      </c>
    </row>
    <row r="260" spans="1:6" ht="76.5" customHeight="1">
      <c r="A260" s="48" t="s">
        <v>489</v>
      </c>
      <c r="B260" s="39" t="s">
        <v>524</v>
      </c>
      <c r="C260" s="4">
        <v>200</v>
      </c>
      <c r="D260" s="13">
        <f>53575.89+0.11</f>
        <v>53576</v>
      </c>
      <c r="E260" s="12"/>
      <c r="F260" s="12">
        <f t="shared" si="15"/>
        <v>53576</v>
      </c>
    </row>
    <row r="261" spans="1:6" s="17" customFormat="1" ht="36.75" customHeight="1">
      <c r="A261" s="76" t="s">
        <v>337</v>
      </c>
      <c r="B261" s="16" t="s">
        <v>490</v>
      </c>
      <c r="C261" s="16"/>
      <c r="D261" s="18">
        <f>D262</f>
        <v>3474600</v>
      </c>
      <c r="E261" s="18">
        <f>E262</f>
        <v>276686.07</v>
      </c>
      <c r="F261" s="18">
        <f>F262</f>
        <v>3751286.07</v>
      </c>
    </row>
    <row r="262" spans="1:6" s="17" customFormat="1" ht="17.25" customHeight="1">
      <c r="A262" s="44" t="s">
        <v>540</v>
      </c>
      <c r="B262" s="34" t="s">
        <v>541</v>
      </c>
      <c r="C262" s="34"/>
      <c r="D262" s="35">
        <f>SUM(D263:D265)</f>
        <v>3474600</v>
      </c>
      <c r="E262" s="35">
        <f>SUM(E263:E265)</f>
        <v>276686.07</v>
      </c>
      <c r="F262" s="35">
        <f>SUM(F263:F265)</f>
        <v>3751286.07</v>
      </c>
    </row>
    <row r="263" spans="1:6" ht="48.75" customHeight="1">
      <c r="A263" s="45" t="s">
        <v>493</v>
      </c>
      <c r="B263" s="4" t="s">
        <v>491</v>
      </c>
      <c r="C263" s="4">
        <v>600</v>
      </c>
      <c r="D263" s="12">
        <v>157800</v>
      </c>
      <c r="E263" s="12"/>
      <c r="F263" s="12">
        <f>D263+E263</f>
        <v>157800</v>
      </c>
    </row>
    <row r="264" spans="1:6" ht="63.75" customHeight="1">
      <c r="A264" s="53" t="s">
        <v>310</v>
      </c>
      <c r="B264" s="5" t="s">
        <v>311</v>
      </c>
      <c r="C264" s="5">
        <v>600</v>
      </c>
      <c r="D264" s="12">
        <v>0</v>
      </c>
      <c r="E264" s="12">
        <v>276686.07</v>
      </c>
      <c r="F264" s="12">
        <f>D264+E264</f>
        <v>276686.07</v>
      </c>
    </row>
    <row r="265" spans="1:6" s="17" customFormat="1" ht="77.25" customHeight="1">
      <c r="A265" s="53" t="s">
        <v>144</v>
      </c>
      <c r="B265" s="5" t="s">
        <v>85</v>
      </c>
      <c r="C265" s="5">
        <v>600</v>
      </c>
      <c r="D265" s="29">
        <v>3316800</v>
      </c>
      <c r="E265" s="82"/>
      <c r="F265" s="12">
        <f>D265+E265</f>
        <v>3316800</v>
      </c>
    </row>
    <row r="266" spans="1:6" ht="54.75" customHeight="1">
      <c r="A266" s="76" t="s">
        <v>446</v>
      </c>
      <c r="B266" s="16" t="s">
        <v>492</v>
      </c>
      <c r="C266" s="16"/>
      <c r="D266" s="18">
        <f>D267+D270</f>
        <v>399719</v>
      </c>
      <c r="E266" s="18">
        <f>E267+E270</f>
        <v>0</v>
      </c>
      <c r="F266" s="18">
        <f>F267+F270</f>
        <v>399719</v>
      </c>
    </row>
    <row r="267" spans="1:6" ht="33" customHeight="1">
      <c r="A267" s="44" t="s">
        <v>544</v>
      </c>
      <c r="B267" s="34" t="s">
        <v>542</v>
      </c>
      <c r="C267" s="34"/>
      <c r="D267" s="35">
        <f>SUM(D268:D269)</f>
        <v>375719</v>
      </c>
      <c r="E267" s="35">
        <f>SUM(E268:E269)</f>
        <v>0</v>
      </c>
      <c r="F267" s="35">
        <f>SUM(F268:F269)</f>
        <v>375719</v>
      </c>
    </row>
    <row r="268" spans="1:6" ht="79.5" customHeight="1">
      <c r="A268" s="53" t="s">
        <v>293</v>
      </c>
      <c r="B268" s="5" t="s">
        <v>295</v>
      </c>
      <c r="C268" s="5">
        <v>100</v>
      </c>
      <c r="D268" s="13">
        <v>337916.62</v>
      </c>
      <c r="E268" s="12"/>
      <c r="F268" s="12">
        <f>D268+E268</f>
        <v>337916.62</v>
      </c>
    </row>
    <row r="269" spans="1:6" ht="45" customHeight="1">
      <c r="A269" s="53" t="s">
        <v>294</v>
      </c>
      <c r="B269" s="5" t="s">
        <v>295</v>
      </c>
      <c r="C269" s="5">
        <v>200</v>
      </c>
      <c r="D269" s="29">
        <v>37802.38</v>
      </c>
      <c r="E269" s="12"/>
      <c r="F269" s="12">
        <f>D269+E269</f>
        <v>37802.38</v>
      </c>
    </row>
    <row r="270" spans="1:6" ht="32.25" customHeight="1">
      <c r="A270" s="44" t="s">
        <v>545</v>
      </c>
      <c r="B270" s="31" t="s">
        <v>543</v>
      </c>
      <c r="C270" s="31"/>
      <c r="D270" s="32">
        <f>SUM(D271:D272)</f>
        <v>24000</v>
      </c>
      <c r="E270" s="32">
        <f>SUM(E271:E272)</f>
        <v>0</v>
      </c>
      <c r="F270" s="32">
        <f>SUM(F271:F272)</f>
        <v>24000</v>
      </c>
    </row>
    <row r="271" spans="1:6" ht="63" customHeight="1">
      <c r="A271" s="45" t="s">
        <v>55</v>
      </c>
      <c r="B271" s="4" t="s">
        <v>56</v>
      </c>
      <c r="C271" s="4">
        <v>600</v>
      </c>
      <c r="D271" s="13">
        <v>23000</v>
      </c>
      <c r="E271" s="12"/>
      <c r="F271" s="12">
        <f>D271+E271</f>
        <v>23000</v>
      </c>
    </row>
    <row r="272" spans="1:6" ht="60" customHeight="1">
      <c r="A272" s="74" t="s">
        <v>307</v>
      </c>
      <c r="B272" s="4" t="s">
        <v>354</v>
      </c>
      <c r="C272" s="4">
        <v>200</v>
      </c>
      <c r="D272" s="13">
        <v>1000</v>
      </c>
      <c r="E272" s="12"/>
      <c r="F272" s="12">
        <f>D272+E272</f>
        <v>1000</v>
      </c>
    </row>
    <row r="273" spans="1:6" ht="57" customHeight="1">
      <c r="A273" s="76" t="s">
        <v>447</v>
      </c>
      <c r="B273" s="16" t="s">
        <v>500</v>
      </c>
      <c r="C273" s="16"/>
      <c r="D273" s="18">
        <f>D274</f>
        <v>17100</v>
      </c>
      <c r="E273" s="18">
        <f>E274</f>
        <v>0</v>
      </c>
      <c r="F273" s="18">
        <f>F274</f>
        <v>17100</v>
      </c>
    </row>
    <row r="274" spans="1:6" ht="33" customHeight="1">
      <c r="A274" s="44" t="s">
        <v>183</v>
      </c>
      <c r="B274" s="31" t="s">
        <v>184</v>
      </c>
      <c r="C274" s="31"/>
      <c r="D274" s="32">
        <f>SUM(D275:D277)</f>
        <v>17100</v>
      </c>
      <c r="E274" s="32">
        <f>SUM(E275:E277)</f>
        <v>0</v>
      </c>
      <c r="F274" s="32">
        <f>SUM(F275:F277)</f>
        <v>17100</v>
      </c>
    </row>
    <row r="275" spans="1:6" ht="45" customHeight="1">
      <c r="A275" s="53" t="s">
        <v>319</v>
      </c>
      <c r="B275" s="5" t="s">
        <v>501</v>
      </c>
      <c r="C275" s="5">
        <v>600</v>
      </c>
      <c r="D275" s="13">
        <v>3500</v>
      </c>
      <c r="E275" s="12"/>
      <c r="F275" s="12">
        <f>D275+E275</f>
        <v>3500</v>
      </c>
    </row>
    <row r="276" spans="1:6" ht="45.75" customHeight="1">
      <c r="A276" s="53" t="s">
        <v>429</v>
      </c>
      <c r="B276" s="5" t="s">
        <v>502</v>
      </c>
      <c r="C276" s="5">
        <v>600</v>
      </c>
      <c r="D276" s="13">
        <v>7000</v>
      </c>
      <c r="E276" s="12"/>
      <c r="F276" s="12">
        <f>D276+E276</f>
        <v>7000</v>
      </c>
    </row>
    <row r="277" spans="1:6" ht="30" customHeight="1">
      <c r="A277" s="53" t="s">
        <v>382</v>
      </c>
      <c r="B277" s="5" t="s">
        <v>383</v>
      </c>
      <c r="C277" s="5">
        <v>600</v>
      </c>
      <c r="D277" s="13">
        <v>6600</v>
      </c>
      <c r="E277" s="12"/>
      <c r="F277" s="12">
        <f>D277+E277</f>
        <v>6600</v>
      </c>
    </row>
    <row r="278" spans="1:6" s="17" customFormat="1" ht="56.25" customHeight="1">
      <c r="A278" s="76" t="s">
        <v>18</v>
      </c>
      <c r="B278" s="16" t="s">
        <v>503</v>
      </c>
      <c r="C278" s="16"/>
      <c r="D278" s="18">
        <f>D279+D286+D289+D284</f>
        <v>1263458.3</v>
      </c>
      <c r="E278" s="18">
        <f>E279+E286+E289+E284</f>
        <v>44991.700000000004</v>
      </c>
      <c r="F278" s="18">
        <f>F279+F286+F289+F284</f>
        <v>1308450</v>
      </c>
    </row>
    <row r="279" spans="1:6" s="17" customFormat="1" ht="33" customHeight="1">
      <c r="A279" s="44" t="s">
        <v>19</v>
      </c>
      <c r="B279" s="34" t="s">
        <v>17</v>
      </c>
      <c r="C279" s="34"/>
      <c r="D279" s="35">
        <f>SUM(D280:D283)</f>
        <v>1042229.2</v>
      </c>
      <c r="E279" s="35">
        <f>SUM(E280:E283)</f>
        <v>46260.8</v>
      </c>
      <c r="F279" s="35">
        <f>SUM(F280:F283)</f>
        <v>1088490</v>
      </c>
    </row>
    <row r="280" spans="1:6" ht="47.25" customHeight="1">
      <c r="A280" s="45" t="s">
        <v>562</v>
      </c>
      <c r="B280" s="4" t="s">
        <v>20</v>
      </c>
      <c r="C280" s="4">
        <v>200</v>
      </c>
      <c r="D280" s="13">
        <v>445600</v>
      </c>
      <c r="E280" s="12"/>
      <c r="F280" s="12">
        <f>D280+E280</f>
        <v>445600</v>
      </c>
    </row>
    <row r="281" spans="1:6" ht="48.75" customHeight="1">
      <c r="A281" s="45" t="s">
        <v>175</v>
      </c>
      <c r="B281" s="4" t="s">
        <v>88</v>
      </c>
      <c r="C281" s="4">
        <v>200</v>
      </c>
      <c r="D281" s="13">
        <f>18865+153244.2</f>
        <v>172109.2</v>
      </c>
      <c r="E281" s="12">
        <f>-13444.2+87390</f>
        <v>73945.8</v>
      </c>
      <c r="F281" s="12">
        <f>D281+E281</f>
        <v>246055</v>
      </c>
    </row>
    <row r="282" spans="1:6" ht="63.75" customHeight="1">
      <c r="A282" s="45" t="s">
        <v>384</v>
      </c>
      <c r="B282" s="4" t="s">
        <v>88</v>
      </c>
      <c r="C282" s="4">
        <v>600</v>
      </c>
      <c r="D282" s="13">
        <f>25090+1330+35000</f>
        <v>61420</v>
      </c>
      <c r="E282" s="12">
        <f>-17775-10-9900</f>
        <v>-27685</v>
      </c>
      <c r="F282" s="12">
        <f>D282+E282</f>
        <v>33735</v>
      </c>
    </row>
    <row r="283" spans="1:6" ht="47.25" customHeight="1">
      <c r="A283" s="45" t="s">
        <v>233</v>
      </c>
      <c r="B283" s="4" t="s">
        <v>20</v>
      </c>
      <c r="C283" s="4">
        <v>600</v>
      </c>
      <c r="D283" s="13">
        <v>363100</v>
      </c>
      <c r="E283" s="12"/>
      <c r="F283" s="12">
        <f>D283+E283</f>
        <v>363100</v>
      </c>
    </row>
    <row r="284" spans="1:6" ht="31.5">
      <c r="A284" s="44" t="s">
        <v>559</v>
      </c>
      <c r="B284" s="34" t="s">
        <v>224</v>
      </c>
      <c r="C284" s="31"/>
      <c r="D284" s="33">
        <f>D285</f>
        <v>13600</v>
      </c>
      <c r="E284" s="33">
        <f>E285</f>
        <v>0</v>
      </c>
      <c r="F284" s="33">
        <f>F285</f>
        <v>13600</v>
      </c>
    </row>
    <row r="285" spans="1:6" ht="47.25" customHeight="1">
      <c r="A285" s="45" t="s">
        <v>560</v>
      </c>
      <c r="B285" s="4" t="s">
        <v>561</v>
      </c>
      <c r="C285" s="4">
        <v>600</v>
      </c>
      <c r="D285" s="13">
        <v>13600</v>
      </c>
      <c r="E285" s="12"/>
      <c r="F285" s="12">
        <f>D285+E285</f>
        <v>13600</v>
      </c>
    </row>
    <row r="286" spans="1:6" ht="30.75" customHeight="1">
      <c r="A286" s="44" t="s">
        <v>37</v>
      </c>
      <c r="B286" s="34" t="s">
        <v>38</v>
      </c>
      <c r="C286" s="6"/>
      <c r="D286" s="36">
        <f>SUM(D287:D288)</f>
        <v>199025</v>
      </c>
      <c r="E286" s="36">
        <f>SUM(E287:E288)</f>
        <v>495</v>
      </c>
      <c r="F286" s="36">
        <f>SUM(F287:F288)</f>
        <v>199520</v>
      </c>
    </row>
    <row r="287" spans="1:6" ht="47.25" customHeight="1">
      <c r="A287" s="45" t="s">
        <v>437</v>
      </c>
      <c r="B287" s="4" t="s">
        <v>438</v>
      </c>
      <c r="C287" s="4">
        <v>200</v>
      </c>
      <c r="D287" s="13">
        <f>170700+17600</f>
        <v>188300</v>
      </c>
      <c r="E287" s="12"/>
      <c r="F287" s="12">
        <f>D287+E287</f>
        <v>188300</v>
      </c>
    </row>
    <row r="288" spans="1:6" ht="47.25" customHeight="1">
      <c r="A288" s="45" t="s">
        <v>343</v>
      </c>
      <c r="B288" s="4" t="s">
        <v>329</v>
      </c>
      <c r="C288" s="4">
        <v>200</v>
      </c>
      <c r="D288" s="13">
        <v>10725</v>
      </c>
      <c r="E288" s="12">
        <v>495</v>
      </c>
      <c r="F288" s="12">
        <f>D288+E288</f>
        <v>11220</v>
      </c>
    </row>
    <row r="289" spans="1:6" ht="33" customHeight="1">
      <c r="A289" s="44" t="s">
        <v>440</v>
      </c>
      <c r="B289" s="34" t="s">
        <v>439</v>
      </c>
      <c r="C289" s="34"/>
      <c r="D289" s="36">
        <f>SUM(D290:D291)</f>
        <v>8604.1</v>
      </c>
      <c r="E289" s="36">
        <f>SUM(E290:E291)</f>
        <v>-1764.1</v>
      </c>
      <c r="F289" s="36">
        <f>SUM(F290:F291)</f>
        <v>6840</v>
      </c>
    </row>
    <row r="290" spans="1:6" ht="47.25" customHeight="1">
      <c r="A290" s="53" t="s">
        <v>441</v>
      </c>
      <c r="B290" s="4" t="s">
        <v>442</v>
      </c>
      <c r="C290" s="4">
        <v>200</v>
      </c>
      <c r="D290" s="13">
        <f>15700+2100-13600</f>
        <v>4200</v>
      </c>
      <c r="E290" s="12"/>
      <c r="F290" s="12">
        <f>D290+E290</f>
        <v>4200</v>
      </c>
    </row>
    <row r="291" spans="1:6" ht="47.25" customHeight="1">
      <c r="A291" s="53" t="s">
        <v>357</v>
      </c>
      <c r="B291" s="4" t="s">
        <v>358</v>
      </c>
      <c r="C291" s="4">
        <v>200</v>
      </c>
      <c r="D291" s="13">
        <v>4404.1</v>
      </c>
      <c r="E291" s="12">
        <v>-1764.1</v>
      </c>
      <c r="F291" s="12">
        <f>D291+E291</f>
        <v>2640.0000000000005</v>
      </c>
    </row>
    <row r="292" spans="1:6" ht="57" customHeight="1">
      <c r="A292" s="76" t="s">
        <v>514</v>
      </c>
      <c r="B292" s="16" t="s">
        <v>188</v>
      </c>
      <c r="C292" s="16"/>
      <c r="D292" s="57">
        <f>SUM(D294:D295)</f>
        <v>39000</v>
      </c>
      <c r="E292" s="57">
        <f>SUM(E294:E295)</f>
        <v>0</v>
      </c>
      <c r="F292" s="57">
        <f>SUM(F294:F295)</f>
        <v>39000</v>
      </c>
    </row>
    <row r="293" spans="1:6" ht="33" customHeight="1">
      <c r="A293" s="44" t="s">
        <v>420</v>
      </c>
      <c r="B293" s="37" t="s">
        <v>189</v>
      </c>
      <c r="C293" s="34"/>
      <c r="D293" s="36">
        <f>SUM(D294:D295)</f>
        <v>39000</v>
      </c>
      <c r="E293" s="36">
        <f>SUM(E294:E295)</f>
        <v>0</v>
      </c>
      <c r="F293" s="36">
        <f>SUM(F294:F295)</f>
        <v>39000</v>
      </c>
    </row>
    <row r="294" spans="1:6" ht="60" customHeight="1">
      <c r="A294" s="45" t="s">
        <v>169</v>
      </c>
      <c r="B294" s="54" t="s">
        <v>190</v>
      </c>
      <c r="C294" s="4">
        <v>300</v>
      </c>
      <c r="D294" s="12">
        <v>15000</v>
      </c>
      <c r="E294" s="12"/>
      <c r="F294" s="12">
        <f>D294+E294</f>
        <v>15000</v>
      </c>
    </row>
    <row r="295" spans="1:6" ht="44.25" customHeight="1">
      <c r="A295" s="45" t="s">
        <v>170</v>
      </c>
      <c r="B295" s="5" t="s">
        <v>513</v>
      </c>
      <c r="C295" s="4">
        <v>300</v>
      </c>
      <c r="D295" s="12">
        <v>24000</v>
      </c>
      <c r="E295" s="12"/>
      <c r="F295" s="12">
        <f>D295+E295</f>
        <v>24000</v>
      </c>
    </row>
    <row r="296" spans="1:6" ht="39.75" customHeight="1">
      <c r="A296" s="76" t="s">
        <v>399</v>
      </c>
      <c r="B296" s="16" t="s">
        <v>400</v>
      </c>
      <c r="C296" s="16"/>
      <c r="D296" s="57">
        <f aca="true" t="shared" si="16" ref="D296:F297">D297</f>
        <v>861839</v>
      </c>
      <c r="E296" s="57">
        <f t="shared" si="16"/>
        <v>-300000</v>
      </c>
      <c r="F296" s="57">
        <f t="shared" si="16"/>
        <v>561839</v>
      </c>
    </row>
    <row r="297" spans="1:6" ht="34.5" customHeight="1">
      <c r="A297" s="21" t="s">
        <v>401</v>
      </c>
      <c r="B297" s="31" t="s">
        <v>301</v>
      </c>
      <c r="C297" s="31"/>
      <c r="D297" s="32">
        <f t="shared" si="16"/>
        <v>861839</v>
      </c>
      <c r="E297" s="32">
        <f t="shared" si="16"/>
        <v>-300000</v>
      </c>
      <c r="F297" s="32">
        <f t="shared" si="16"/>
        <v>561839</v>
      </c>
    </row>
    <row r="298" spans="1:6" ht="33" customHeight="1">
      <c r="A298" s="44" t="s">
        <v>128</v>
      </c>
      <c r="B298" s="31" t="s">
        <v>129</v>
      </c>
      <c r="C298" s="31"/>
      <c r="D298" s="32">
        <f>SUM(D299:D300)</f>
        <v>861839</v>
      </c>
      <c r="E298" s="32">
        <f>SUM(E299:E300)</f>
        <v>-300000</v>
      </c>
      <c r="F298" s="32">
        <f>SUM(F299:F300)</f>
        <v>561839</v>
      </c>
    </row>
    <row r="299" spans="1:6" ht="78" customHeight="1">
      <c r="A299" s="60" t="s">
        <v>76</v>
      </c>
      <c r="B299" s="4" t="s">
        <v>353</v>
      </c>
      <c r="C299" s="5">
        <v>200</v>
      </c>
      <c r="D299" s="29">
        <v>561839</v>
      </c>
      <c r="E299" s="12"/>
      <c r="F299" s="12">
        <f>D299+E299</f>
        <v>561839</v>
      </c>
    </row>
    <row r="300" spans="1:6" ht="61.5" customHeight="1">
      <c r="A300" s="60" t="s">
        <v>369</v>
      </c>
      <c r="B300" s="4" t="s">
        <v>352</v>
      </c>
      <c r="C300" s="4">
        <v>200</v>
      </c>
      <c r="D300" s="12">
        <v>300000</v>
      </c>
      <c r="E300" s="12">
        <v>-300000</v>
      </c>
      <c r="F300" s="12">
        <f>D300+E300</f>
        <v>0</v>
      </c>
    </row>
    <row r="301" spans="1:6" s="17" customFormat="1" ht="36" customHeight="1">
      <c r="A301" s="80" t="s">
        <v>448</v>
      </c>
      <c r="B301" s="16" t="s">
        <v>16</v>
      </c>
      <c r="C301" s="16"/>
      <c r="D301" s="18">
        <f>D302</f>
        <v>921924</v>
      </c>
      <c r="E301" s="18">
        <f>E302</f>
        <v>446996.43000000005</v>
      </c>
      <c r="F301" s="18">
        <f>F302</f>
        <v>1368920.4300000002</v>
      </c>
    </row>
    <row r="302" spans="1:6" s="17" customFormat="1" ht="18.75" customHeight="1">
      <c r="A302" s="44" t="s">
        <v>185</v>
      </c>
      <c r="B302" s="34" t="s">
        <v>15</v>
      </c>
      <c r="C302" s="34"/>
      <c r="D302" s="35">
        <f>SUM(D303:D313)</f>
        <v>921924</v>
      </c>
      <c r="E302" s="35">
        <f>SUM(E303:E314)</f>
        <v>446996.43000000005</v>
      </c>
      <c r="F302" s="35">
        <f>SUM(F303:F314)</f>
        <v>1368920.4300000002</v>
      </c>
    </row>
    <row r="303" spans="1:6" ht="78.75" customHeight="1">
      <c r="A303" s="45" t="s">
        <v>326</v>
      </c>
      <c r="B303" s="4" t="s">
        <v>11</v>
      </c>
      <c r="C303" s="4">
        <v>100</v>
      </c>
      <c r="D303" s="12">
        <v>701500</v>
      </c>
      <c r="E303" s="12"/>
      <c r="F303" s="12">
        <f>D303+E303</f>
        <v>701500</v>
      </c>
    </row>
    <row r="304" spans="1:6" ht="45" customHeight="1">
      <c r="A304" s="45" t="s">
        <v>504</v>
      </c>
      <c r="B304" s="4" t="s">
        <v>12</v>
      </c>
      <c r="C304" s="4">
        <v>200</v>
      </c>
      <c r="D304" s="12">
        <v>21700</v>
      </c>
      <c r="E304" s="12"/>
      <c r="F304" s="12">
        <f aca="true" t="shared" si="17" ref="F304:F314">D304+E304</f>
        <v>21700</v>
      </c>
    </row>
    <row r="305" spans="1:6" ht="45" customHeight="1">
      <c r="A305" s="45" t="s">
        <v>74</v>
      </c>
      <c r="B305" s="4" t="s">
        <v>75</v>
      </c>
      <c r="C305" s="4">
        <v>200</v>
      </c>
      <c r="D305" s="12">
        <v>2500</v>
      </c>
      <c r="E305" s="12">
        <v>-2500</v>
      </c>
      <c r="F305" s="12">
        <f t="shared" si="17"/>
        <v>0</v>
      </c>
    </row>
    <row r="306" spans="1:6" s="17" customFormat="1" ht="64.5" customHeight="1">
      <c r="A306" s="45" t="s">
        <v>32</v>
      </c>
      <c r="B306" s="4" t="s">
        <v>58</v>
      </c>
      <c r="C306" s="4">
        <v>200</v>
      </c>
      <c r="D306" s="29">
        <v>30800</v>
      </c>
      <c r="E306" s="82"/>
      <c r="F306" s="12">
        <f t="shared" si="17"/>
        <v>30800</v>
      </c>
    </row>
    <row r="307" spans="1:6" s="17" customFormat="1" ht="64.5" customHeight="1">
      <c r="A307" s="45" t="s">
        <v>57</v>
      </c>
      <c r="B307" s="4" t="s">
        <v>58</v>
      </c>
      <c r="C307" s="4">
        <v>600</v>
      </c>
      <c r="D307" s="29">
        <v>16600</v>
      </c>
      <c r="E307" s="82"/>
      <c r="F307" s="12">
        <f t="shared" si="17"/>
        <v>16600</v>
      </c>
    </row>
    <row r="308" spans="1:6" s="17" customFormat="1" ht="80.25" customHeight="1">
      <c r="A308" s="45" t="s">
        <v>308</v>
      </c>
      <c r="B308" s="4" t="s">
        <v>65</v>
      </c>
      <c r="C308" s="4">
        <v>200</v>
      </c>
      <c r="D308" s="29">
        <v>0</v>
      </c>
      <c r="E308" s="12">
        <f>4341.76+17006.36</f>
        <v>21348.120000000003</v>
      </c>
      <c r="F308" s="12">
        <f>D308+E308</f>
        <v>21348.120000000003</v>
      </c>
    </row>
    <row r="309" spans="1:6" s="17" customFormat="1" ht="80.25" customHeight="1">
      <c r="A309" s="45" t="s">
        <v>64</v>
      </c>
      <c r="B309" s="4" t="s">
        <v>65</v>
      </c>
      <c r="C309" s="4">
        <v>600</v>
      </c>
      <c r="D309" s="29">
        <v>5299.2</v>
      </c>
      <c r="E309" s="12">
        <v>-3974.4</v>
      </c>
      <c r="F309" s="12">
        <f t="shared" si="17"/>
        <v>1324.7999999999997</v>
      </c>
    </row>
    <row r="310" spans="1:6" ht="47.25" customHeight="1">
      <c r="A310" s="45" t="s">
        <v>256</v>
      </c>
      <c r="B310" s="4" t="s">
        <v>13</v>
      </c>
      <c r="C310" s="4">
        <v>200</v>
      </c>
      <c r="D310" s="13">
        <v>6803.4</v>
      </c>
      <c r="E310" s="12"/>
      <c r="F310" s="12">
        <f t="shared" si="17"/>
        <v>6803.4</v>
      </c>
    </row>
    <row r="311" spans="1:6" ht="31.5" customHeight="1">
      <c r="A311" s="45" t="s">
        <v>257</v>
      </c>
      <c r="B311" s="8" t="s">
        <v>14</v>
      </c>
      <c r="C311" s="8">
        <v>200</v>
      </c>
      <c r="D311" s="12">
        <v>45000</v>
      </c>
      <c r="E311" s="12"/>
      <c r="F311" s="12">
        <f t="shared" si="17"/>
        <v>45000</v>
      </c>
    </row>
    <row r="312" spans="1:6" ht="45.75" customHeight="1">
      <c r="A312" s="45" t="s">
        <v>94</v>
      </c>
      <c r="B312" s="8" t="s">
        <v>93</v>
      </c>
      <c r="C312" s="8">
        <v>200</v>
      </c>
      <c r="D312" s="12">
        <v>63176.4</v>
      </c>
      <c r="E312" s="12"/>
      <c r="F312" s="12">
        <f t="shared" si="17"/>
        <v>63176.4</v>
      </c>
    </row>
    <row r="313" spans="1:6" ht="47.25">
      <c r="A313" s="45" t="s">
        <v>223</v>
      </c>
      <c r="B313" s="8" t="s">
        <v>434</v>
      </c>
      <c r="C313" s="8">
        <v>200</v>
      </c>
      <c r="D313" s="12">
        <v>28545</v>
      </c>
      <c r="E313" s="12"/>
      <c r="F313" s="12">
        <f t="shared" si="17"/>
        <v>28545</v>
      </c>
    </row>
    <row r="314" spans="1:6" ht="31.5">
      <c r="A314" s="48" t="s">
        <v>511</v>
      </c>
      <c r="B314" s="4" t="s">
        <v>512</v>
      </c>
      <c r="C314" s="4">
        <v>800</v>
      </c>
      <c r="D314" s="12">
        <v>0</v>
      </c>
      <c r="E314" s="12">
        <v>432122.71</v>
      </c>
      <c r="F314" s="12">
        <f t="shared" si="17"/>
        <v>432122.71</v>
      </c>
    </row>
    <row r="315" spans="1:6" s="26" customFormat="1" ht="28.5" customHeight="1">
      <c r="A315" s="81" t="s">
        <v>260</v>
      </c>
      <c r="B315" s="79"/>
      <c r="C315" s="79"/>
      <c r="D315" s="15">
        <f>D7+D85+D124+D182+D197+D203+D211+D226+D239+D248+D261+D266+D273+D278+D301+D296+D292</f>
        <v>215632462.23999998</v>
      </c>
      <c r="E315" s="15">
        <f>E7+E85+E124+E182+E197+E203+E211+E226+E239+E248+E261+E266+E273+E278+E301+E296+E292</f>
        <v>10045414.49</v>
      </c>
      <c r="F315" s="15">
        <f>F7+F85+F124+F182+F197+F203+F211+F226+F239+F248+F261+F266+F273+F278+F301+F296+F292</f>
        <v>225677876.73</v>
      </c>
    </row>
    <row r="316" spans="3:4" ht="0.75" customHeight="1">
      <c r="C316" s="2" t="s">
        <v>373</v>
      </c>
      <c r="D316" s="27">
        <v>55898887.33</v>
      </c>
    </row>
    <row r="317" spans="3:4" ht="0.75" customHeight="1">
      <c r="C317" s="2" t="s">
        <v>374</v>
      </c>
      <c r="D317" s="27">
        <v>5900000</v>
      </c>
    </row>
    <row r="318" spans="3:4" ht="19.5" customHeight="1" hidden="1">
      <c r="C318" s="2" t="s">
        <v>375</v>
      </c>
      <c r="D318" s="27">
        <v>99494800</v>
      </c>
    </row>
    <row r="319" spans="3:4" ht="14.25" customHeight="1" hidden="1">
      <c r="C319" s="2" t="s">
        <v>376</v>
      </c>
      <c r="D319" s="27">
        <f>13377400+250000</f>
        <v>13627400</v>
      </c>
    </row>
    <row r="320" ht="22.5" customHeight="1" hidden="1"/>
    <row r="321" spans="3:4" ht="13.5" customHeight="1" hidden="1">
      <c r="C321" s="2" t="s">
        <v>377</v>
      </c>
      <c r="D321" s="27">
        <v>9870000</v>
      </c>
    </row>
    <row r="322" spans="3:4" ht="33" customHeight="1" hidden="1">
      <c r="C322" s="2" t="s">
        <v>378</v>
      </c>
      <c r="D322" s="27">
        <v>25074500</v>
      </c>
    </row>
    <row r="323" spans="3:4" ht="29.25" customHeight="1" hidden="1">
      <c r="C323" s="2" t="s">
        <v>379</v>
      </c>
      <c r="D323" s="27">
        <v>5766874.91</v>
      </c>
    </row>
    <row r="324" ht="22.5" customHeight="1" hidden="1">
      <c r="D324" s="27">
        <f>SUM(D316:D323)</f>
        <v>215632462.23999998</v>
      </c>
    </row>
    <row r="325" ht="63" customHeight="1" hidden="1"/>
    <row r="326" ht="79.5" customHeight="1" hidden="1">
      <c r="D326" s="27">
        <f>D315-D324</f>
        <v>0</v>
      </c>
    </row>
  </sheetData>
  <sheetProtection/>
  <autoFilter ref="A6:F319"/>
  <mergeCells count="2">
    <mergeCell ref="A3:F4"/>
    <mergeCell ref="B1:F1"/>
  </mergeCells>
  <printOptions/>
  <pageMargins left="0.7874015748031497" right="0.3937007874015748" top="0.5905511811023623" bottom="0.3937007874015748" header="0.5118110236220472" footer="0.5118110236220472"/>
  <pageSetup fitToHeight="28" horizontalDpi="600" verticalDpi="600" orientation="portrait" paperSize="9" scale="55" r:id="rId1"/>
  <headerFooter alignWithMargins="0">
    <oddHeader>&amp;RПРОЕКТ</oddHeader>
  </headerFooter>
  <rowBreaks count="1" manualBreakCount="1">
    <brk id="1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2018-10-25T06:04:08Z</cp:lastPrinted>
  <dcterms:created xsi:type="dcterms:W3CDTF">2013-10-30T08:55:37Z</dcterms:created>
  <dcterms:modified xsi:type="dcterms:W3CDTF">2018-10-25T06:04:10Z</dcterms:modified>
  <cp:category/>
  <cp:version/>
  <cp:contentType/>
  <cp:contentStatus/>
</cp:coreProperties>
</file>